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SKRIPSI\FIXXX\"/>
    </mc:Choice>
  </mc:AlternateContent>
  <bookViews>
    <workbookView xWindow="0" yWindow="0" windowWidth="20490" windowHeight="7755" tabRatio="846" firstSheet="3" activeTab="5"/>
  </bookViews>
  <sheets>
    <sheet name="KADAR ABU" sheetId="19" r:id="rId1"/>
    <sheet name="KADAR LEMAK" sheetId="2" r:id="rId2"/>
    <sheet name="TEKSTUR" sheetId="15" r:id="rId3"/>
    <sheet name="WARNA L" sheetId="16" r:id="rId4"/>
    <sheet name="WARNA A" sheetId="17" r:id="rId5"/>
    <sheet name="WARNA B" sheetId="18" r:id="rId6"/>
    <sheet name="ORLEP AROMA" sheetId="7" r:id="rId7"/>
    <sheet name="ORLEP WARNA" sheetId="8" r:id="rId8"/>
    <sheet name="ORLEP TEKSTUR" sheetId="9" r:id="rId9"/>
    <sheet name="ORLEP RASA" sheetId="10" r:id="rId10"/>
    <sheet name="PERLAKUAN TERBAIK" sheetId="22" r:id="rId11"/>
    <sheet name="Tabel Skripsi" sheetId="23" r:id="rId12"/>
  </sheets>
  <calcPr calcId="152511"/>
</workbook>
</file>

<file path=xl/calcChain.xml><?xml version="1.0" encoding="utf-8"?>
<calcChain xmlns="http://schemas.openxmlformats.org/spreadsheetml/2006/main">
  <c r="D21" i="16" l="1"/>
  <c r="D20" i="16"/>
  <c r="M18" i="16"/>
  <c r="D25" i="15"/>
  <c r="O5" i="15"/>
  <c r="M17" i="15"/>
  <c r="O17" i="15" s="1"/>
  <c r="Q18" i="19" l="1"/>
  <c r="S18" i="19"/>
  <c r="R19" i="19"/>
  <c r="N15" i="18" l="1"/>
  <c r="O14" i="18"/>
  <c r="N18" i="2"/>
  <c r="U23" i="22" l="1"/>
  <c r="U24" i="22"/>
  <c r="U25" i="22"/>
  <c r="U26" i="22"/>
  <c r="U27" i="22"/>
  <c r="U28" i="22"/>
  <c r="U29" i="22"/>
  <c r="U30" i="22"/>
  <c r="U31" i="22"/>
  <c r="U22" i="22"/>
  <c r="S23" i="22"/>
  <c r="S24" i="22"/>
  <c r="S25" i="22"/>
  <c r="S26" i="22"/>
  <c r="S27" i="22"/>
  <c r="S28" i="22"/>
  <c r="S29" i="22"/>
  <c r="S30" i="22"/>
  <c r="S31" i="22"/>
  <c r="S22" i="22"/>
  <c r="Q23" i="22"/>
  <c r="Q24" i="22"/>
  <c r="Q25" i="22"/>
  <c r="Q26" i="22"/>
  <c r="Q27" i="22"/>
  <c r="Q28" i="22"/>
  <c r="Q29" i="22"/>
  <c r="Q30" i="22"/>
  <c r="Q31" i="22"/>
  <c r="Q22" i="22"/>
  <c r="O23" i="22"/>
  <c r="O24" i="22"/>
  <c r="O25" i="22"/>
  <c r="O26" i="22"/>
  <c r="O27" i="22"/>
  <c r="O28" i="22"/>
  <c r="O29" i="22"/>
  <c r="O30" i="22"/>
  <c r="O31" i="22"/>
  <c r="O22" i="22"/>
  <c r="M23" i="22"/>
  <c r="M24" i="22"/>
  <c r="M25" i="22"/>
  <c r="M26" i="22"/>
  <c r="M27" i="22"/>
  <c r="M28" i="22"/>
  <c r="M29" i="22"/>
  <c r="M30" i="22"/>
  <c r="M31" i="22"/>
  <c r="M22" i="22"/>
  <c r="K23" i="22"/>
  <c r="K24" i="22"/>
  <c r="K25" i="22"/>
  <c r="K26" i="22"/>
  <c r="K27" i="22"/>
  <c r="K28" i="22"/>
  <c r="K29" i="22"/>
  <c r="K30" i="22"/>
  <c r="K31" i="22"/>
  <c r="K22" i="22"/>
  <c r="I23" i="22"/>
  <c r="I24" i="22"/>
  <c r="I25" i="22"/>
  <c r="I26" i="22"/>
  <c r="I27" i="22"/>
  <c r="I28" i="22"/>
  <c r="I29" i="22"/>
  <c r="I30" i="22"/>
  <c r="I31" i="22"/>
  <c r="I22" i="22"/>
  <c r="G23" i="22"/>
  <c r="G24" i="22"/>
  <c r="G25" i="22"/>
  <c r="G26" i="22"/>
  <c r="G27" i="22"/>
  <c r="G28" i="22"/>
  <c r="G29" i="22"/>
  <c r="G30" i="22"/>
  <c r="G31" i="22"/>
  <c r="G22" i="22"/>
  <c r="E23" i="22"/>
  <c r="E24" i="22"/>
  <c r="E25" i="22"/>
  <c r="E26" i="22"/>
  <c r="E27" i="22"/>
  <c r="E28" i="22"/>
  <c r="E29" i="22"/>
  <c r="E30" i="22"/>
  <c r="E31" i="22"/>
  <c r="E22" i="22"/>
  <c r="C32" i="22"/>
  <c r="D30" i="22" s="1"/>
  <c r="N7" i="22"/>
  <c r="N8" i="22"/>
  <c r="N9" i="22"/>
  <c r="N10" i="22"/>
  <c r="N11" i="22"/>
  <c r="N12" i="22"/>
  <c r="N13" i="22"/>
  <c r="N14" i="22"/>
  <c r="N15" i="22"/>
  <c r="N6" i="22"/>
  <c r="S39" i="22"/>
  <c r="S40" i="22"/>
  <c r="S41" i="22"/>
  <c r="S42" i="22"/>
  <c r="S43" i="22"/>
  <c r="S44" i="22"/>
  <c r="S45" i="22"/>
  <c r="S46" i="22"/>
  <c r="S47" i="22"/>
  <c r="S38" i="22"/>
  <c r="R39" i="22"/>
  <c r="R40" i="22"/>
  <c r="R41" i="22"/>
  <c r="R42" i="22"/>
  <c r="R43" i="22"/>
  <c r="R44" i="22"/>
  <c r="R45" i="22"/>
  <c r="R46" i="22"/>
  <c r="R47" i="22"/>
  <c r="R38" i="22"/>
  <c r="E22" i="15"/>
  <c r="E21" i="15"/>
  <c r="E20" i="15"/>
  <c r="E23" i="18"/>
  <c r="E20" i="18"/>
  <c r="E26" i="18"/>
  <c r="H23" i="16"/>
  <c r="H23" i="17"/>
  <c r="H20" i="16"/>
  <c r="N19" i="19"/>
  <c r="K10" i="19"/>
  <c r="E20" i="19"/>
  <c r="N21" i="18"/>
  <c r="P27" i="15"/>
  <c r="P26" i="15"/>
  <c r="P25" i="15"/>
  <c r="C34" i="7"/>
  <c r="C33" i="7"/>
  <c r="R23" i="19"/>
  <c r="R24" i="19"/>
  <c r="R25" i="19"/>
  <c r="R26" i="19"/>
  <c r="R27" i="19"/>
  <c r="R28" i="19"/>
  <c r="R29" i="19"/>
  <c r="R30" i="19"/>
  <c r="R22" i="19"/>
  <c r="T23" i="2"/>
  <c r="T24" i="2"/>
  <c r="T25" i="2"/>
  <c r="T26" i="2"/>
  <c r="T27" i="2"/>
  <c r="T28" i="2"/>
  <c r="T29" i="2"/>
  <c r="T30" i="2"/>
  <c r="T22" i="2"/>
  <c r="R31" i="2"/>
  <c r="R23" i="2"/>
  <c r="R24" i="2"/>
  <c r="R25" i="2"/>
  <c r="R26" i="2"/>
  <c r="R27" i="2"/>
  <c r="R28" i="2"/>
  <c r="R29" i="2"/>
  <c r="R30" i="2"/>
  <c r="R22" i="2"/>
  <c r="R19" i="2"/>
  <c r="S18" i="2"/>
  <c r="Q18" i="2"/>
  <c r="M27" i="2"/>
  <c r="D24" i="22" l="1"/>
  <c r="D26" i="22"/>
  <c r="D28" i="22"/>
  <c r="D22" i="22"/>
  <c r="D29" i="22"/>
  <c r="P29" i="22" s="1"/>
  <c r="D25" i="22"/>
  <c r="D31" i="22"/>
  <c r="V31" i="22" s="1"/>
  <c r="D27" i="22"/>
  <c r="T27" i="22" s="1"/>
  <c r="D23" i="22"/>
  <c r="O24" i="2"/>
  <c r="O23" i="2"/>
  <c r="O22" i="2"/>
  <c r="O26" i="2"/>
  <c r="G6" i="2"/>
  <c r="H6" i="2"/>
  <c r="G7" i="2"/>
  <c r="H7" i="2"/>
  <c r="H11" i="2"/>
  <c r="G11" i="2"/>
  <c r="H8" i="2"/>
  <c r="G8" i="2"/>
  <c r="H5" i="2"/>
  <c r="G5" i="2"/>
  <c r="G9" i="2"/>
  <c r="H9" i="2"/>
  <c r="H12" i="2"/>
  <c r="G12" i="2"/>
  <c r="G11" i="19"/>
  <c r="H11" i="19"/>
  <c r="G12" i="19"/>
  <c r="H12" i="19"/>
  <c r="H10" i="19"/>
  <c r="G10" i="19"/>
  <c r="H9" i="19"/>
  <c r="G9" i="19"/>
  <c r="F14" i="19"/>
  <c r="D14" i="19"/>
  <c r="E14" i="19"/>
  <c r="H8" i="19"/>
  <c r="G8" i="19"/>
  <c r="H12" i="15"/>
  <c r="G12" i="15"/>
  <c r="H11" i="15"/>
  <c r="G11" i="15"/>
  <c r="L27" i="22" l="1"/>
  <c r="H27" i="22"/>
  <c r="V27" i="22"/>
  <c r="R27" i="22"/>
  <c r="P27" i="22"/>
  <c r="N27" i="22"/>
  <c r="J27" i="22"/>
  <c r="F27" i="22"/>
  <c r="L25" i="22"/>
  <c r="H25" i="22"/>
  <c r="V25" i="22"/>
  <c r="T25" i="22"/>
  <c r="R25" i="22"/>
  <c r="P25" i="22"/>
  <c r="N25" i="22"/>
  <c r="F25" i="22"/>
  <c r="J25" i="22"/>
  <c r="V22" i="22"/>
  <c r="T22" i="22"/>
  <c r="R22" i="22"/>
  <c r="N22" i="22"/>
  <c r="J22" i="22"/>
  <c r="F22" i="22"/>
  <c r="P22" i="22"/>
  <c r="H22" i="22"/>
  <c r="L22" i="22"/>
  <c r="V28" i="22"/>
  <c r="T28" i="22"/>
  <c r="R28" i="22"/>
  <c r="P28" i="22"/>
  <c r="N28" i="22"/>
  <c r="J28" i="22"/>
  <c r="F28" i="22"/>
  <c r="L28" i="22"/>
  <c r="H28" i="22"/>
  <c r="V24" i="22"/>
  <c r="T24" i="22"/>
  <c r="R24" i="22"/>
  <c r="P24" i="22"/>
  <c r="N24" i="22"/>
  <c r="J24" i="22"/>
  <c r="F24" i="22"/>
  <c r="L24" i="22"/>
  <c r="H24" i="22"/>
  <c r="L23" i="22"/>
  <c r="H23" i="22"/>
  <c r="V23" i="22"/>
  <c r="T23" i="22"/>
  <c r="R23" i="22"/>
  <c r="P23" i="22"/>
  <c r="N23" i="22"/>
  <c r="J23" i="22"/>
  <c r="F23" i="22"/>
  <c r="P31" i="22"/>
  <c r="L31" i="22"/>
  <c r="H31" i="22"/>
  <c r="T31" i="22"/>
  <c r="R31" i="22"/>
  <c r="N31" i="22"/>
  <c r="J31" i="22"/>
  <c r="F31" i="22"/>
  <c r="L29" i="22"/>
  <c r="H29" i="22"/>
  <c r="V29" i="22"/>
  <c r="T29" i="22"/>
  <c r="R29" i="22"/>
  <c r="N29" i="22"/>
  <c r="F29" i="22"/>
  <c r="J29" i="22"/>
  <c r="V30" i="22"/>
  <c r="T30" i="22"/>
  <c r="R30" i="22"/>
  <c r="N30" i="22"/>
  <c r="J30" i="22"/>
  <c r="F30" i="22"/>
  <c r="P30" i="22"/>
  <c r="L30" i="22"/>
  <c r="H30" i="22"/>
  <c r="V26" i="22"/>
  <c r="T26" i="22"/>
  <c r="R26" i="22"/>
  <c r="P26" i="22"/>
  <c r="N26" i="22"/>
  <c r="J26" i="22"/>
  <c r="F26" i="22"/>
  <c r="L26" i="22"/>
  <c r="H26" i="22"/>
  <c r="N31" i="10"/>
  <c r="C27" i="8"/>
  <c r="I27" i="9"/>
  <c r="L16" i="10"/>
  <c r="L20" i="8"/>
  <c r="L21" i="8"/>
  <c r="L22" i="8"/>
  <c r="X16" i="8"/>
  <c r="X11" i="8"/>
  <c r="X10" i="7"/>
  <c r="T32" i="22" l="1"/>
  <c r="V32" i="22"/>
  <c r="P32" i="22"/>
  <c r="L32" i="22"/>
  <c r="J32" i="22"/>
  <c r="R32" i="22"/>
  <c r="H32" i="22"/>
  <c r="F32" i="22"/>
  <c r="N32" i="22"/>
  <c r="N14" i="18"/>
  <c r="N13" i="17"/>
  <c r="N18" i="16"/>
  <c r="N17" i="15"/>
  <c r="N18" i="19"/>
  <c r="M18" i="2"/>
  <c r="AA12" i="10" l="1"/>
  <c r="AA11" i="10"/>
  <c r="AA10" i="10"/>
  <c r="AA9" i="10"/>
  <c r="AA8" i="10"/>
  <c r="AA7" i="10"/>
  <c r="AA6" i="10"/>
  <c r="AA5" i="10"/>
  <c r="AA4" i="10"/>
  <c r="AA12" i="9"/>
  <c r="AA11" i="9"/>
  <c r="AA10" i="9"/>
  <c r="AA9" i="9"/>
  <c r="AA8" i="9"/>
  <c r="AA7" i="9"/>
  <c r="AA6" i="9"/>
  <c r="AA5" i="9"/>
  <c r="AA4" i="9"/>
  <c r="AA12" i="8"/>
  <c r="AA11" i="8"/>
  <c r="AA10" i="8"/>
  <c r="AA9" i="8"/>
  <c r="AA8" i="8"/>
  <c r="AA7" i="8"/>
  <c r="AA6" i="8"/>
  <c r="AA5" i="8"/>
  <c r="AA4" i="8"/>
  <c r="AA12" i="7"/>
  <c r="AA11" i="7"/>
  <c r="AA10" i="7"/>
  <c r="AA9" i="7"/>
  <c r="AA8" i="7"/>
  <c r="AA7" i="7"/>
  <c r="AA6" i="7"/>
  <c r="AA5" i="7"/>
  <c r="AA4" i="7"/>
  <c r="D24" i="10" l="1"/>
  <c r="E24" i="10"/>
  <c r="F24" i="10"/>
  <c r="G24" i="10"/>
  <c r="H24" i="10"/>
  <c r="I24" i="10"/>
  <c r="J24" i="10"/>
  <c r="K24" i="10"/>
  <c r="C24" i="10"/>
  <c r="D24" i="9"/>
  <c r="E24" i="9"/>
  <c r="F24" i="9"/>
  <c r="G24" i="9"/>
  <c r="H24" i="9"/>
  <c r="I24" i="9"/>
  <c r="J24" i="9"/>
  <c r="K24" i="9"/>
  <c r="C24" i="9"/>
  <c r="D24" i="8"/>
  <c r="E24" i="8"/>
  <c r="F24" i="8"/>
  <c r="G24" i="8"/>
  <c r="H24" i="8"/>
  <c r="I24" i="8"/>
  <c r="J24" i="8"/>
  <c r="K24" i="8"/>
  <c r="C24" i="8"/>
  <c r="O21" i="7" l="1"/>
  <c r="O20" i="7"/>
  <c r="P21" i="7" l="1"/>
  <c r="Q21" i="7"/>
  <c r="R21" i="7"/>
  <c r="S21" i="7"/>
  <c r="T21" i="7"/>
  <c r="U21" i="7"/>
  <c r="V21" i="7"/>
  <c r="W21" i="7"/>
  <c r="P20" i="7"/>
  <c r="Q20" i="7"/>
  <c r="R20" i="7"/>
  <c r="S20" i="7"/>
  <c r="T20" i="7"/>
  <c r="U20" i="7"/>
  <c r="V20" i="7"/>
  <c r="W20" i="7"/>
  <c r="C22" i="7"/>
  <c r="D22" i="7"/>
  <c r="E22" i="7"/>
  <c r="F22" i="7"/>
  <c r="G22" i="7"/>
  <c r="H22" i="7"/>
  <c r="I22" i="7"/>
  <c r="J22" i="7"/>
  <c r="K22" i="7"/>
  <c r="D23" i="7"/>
  <c r="E23" i="7"/>
  <c r="F23" i="7"/>
  <c r="G23" i="7"/>
  <c r="H23" i="7"/>
  <c r="I23" i="7"/>
  <c r="J23" i="7"/>
  <c r="K23" i="7"/>
  <c r="C23" i="7"/>
  <c r="D26" i="19"/>
  <c r="D23" i="19"/>
  <c r="D22" i="19"/>
  <c r="D21" i="19"/>
  <c r="D20" i="19"/>
  <c r="H13" i="19"/>
  <c r="G13" i="19"/>
  <c r="M7" i="19" s="1"/>
  <c r="L7" i="19"/>
  <c r="K7" i="19"/>
  <c r="M6" i="19"/>
  <c r="L6" i="19"/>
  <c r="K6" i="19"/>
  <c r="H7" i="19"/>
  <c r="G7" i="19"/>
  <c r="M5" i="19" s="1"/>
  <c r="H6" i="19"/>
  <c r="G6" i="19"/>
  <c r="L5" i="19" s="1"/>
  <c r="H5" i="19"/>
  <c r="G5" i="19"/>
  <c r="D26" i="18"/>
  <c r="D23" i="18"/>
  <c r="D22" i="18"/>
  <c r="D24" i="18" s="1"/>
  <c r="D21" i="18"/>
  <c r="D20" i="18"/>
  <c r="F14" i="18"/>
  <c r="E14" i="18"/>
  <c r="D14" i="18"/>
  <c r="H13" i="18"/>
  <c r="G13" i="18"/>
  <c r="M7" i="18" s="1"/>
  <c r="H12" i="18"/>
  <c r="G12" i="18"/>
  <c r="L7" i="18" s="1"/>
  <c r="H11" i="18"/>
  <c r="G11" i="18"/>
  <c r="K7" i="18" s="1"/>
  <c r="O7" i="18" s="1"/>
  <c r="H10" i="18"/>
  <c r="G10" i="18"/>
  <c r="M6" i="18" s="1"/>
  <c r="H9" i="18"/>
  <c r="G9" i="18"/>
  <c r="L6" i="18" s="1"/>
  <c r="H8" i="18"/>
  <c r="G8" i="18"/>
  <c r="K6" i="18" s="1"/>
  <c r="O6" i="18" s="1"/>
  <c r="H7" i="18"/>
  <c r="G7" i="18"/>
  <c r="M5" i="18" s="1"/>
  <c r="M9" i="18" s="1"/>
  <c r="H6" i="18"/>
  <c r="G6" i="18"/>
  <c r="L5" i="18" s="1"/>
  <c r="L9" i="18" s="1"/>
  <c r="H5" i="18"/>
  <c r="G5" i="18"/>
  <c r="D26" i="17"/>
  <c r="D23" i="17"/>
  <c r="D22" i="17"/>
  <c r="D21" i="17"/>
  <c r="D20" i="17"/>
  <c r="F14" i="17"/>
  <c r="E14" i="17"/>
  <c r="D14" i="17"/>
  <c r="H13" i="17"/>
  <c r="G13" i="17"/>
  <c r="M7" i="17" s="1"/>
  <c r="H12" i="17"/>
  <c r="G12" i="17"/>
  <c r="L7" i="17" s="1"/>
  <c r="H11" i="17"/>
  <c r="G11" i="17"/>
  <c r="K7" i="17" s="1"/>
  <c r="O7" i="17" s="1"/>
  <c r="H10" i="17"/>
  <c r="G10" i="17"/>
  <c r="M6" i="17" s="1"/>
  <c r="H9" i="17"/>
  <c r="G9" i="17"/>
  <c r="L6" i="17" s="1"/>
  <c r="H8" i="17"/>
  <c r="G8" i="17"/>
  <c r="K6" i="17" s="1"/>
  <c r="O6" i="17" s="1"/>
  <c r="H7" i="17"/>
  <c r="G7" i="17"/>
  <c r="M5" i="17" s="1"/>
  <c r="M9" i="17" s="1"/>
  <c r="H6" i="17"/>
  <c r="G6" i="17"/>
  <c r="L5" i="17" s="1"/>
  <c r="L9" i="17" s="1"/>
  <c r="H5" i="17"/>
  <c r="G5" i="17"/>
  <c r="D26" i="16"/>
  <c r="D23" i="16"/>
  <c r="D22" i="16"/>
  <c r="F14" i="16"/>
  <c r="E14" i="16"/>
  <c r="D14" i="16"/>
  <c r="H13" i="16"/>
  <c r="G13" i="16"/>
  <c r="M7" i="16" s="1"/>
  <c r="H12" i="16"/>
  <c r="G12" i="16"/>
  <c r="L7" i="16" s="1"/>
  <c r="H11" i="16"/>
  <c r="G11" i="16"/>
  <c r="K7" i="16" s="1"/>
  <c r="O7" i="16" s="1"/>
  <c r="H10" i="16"/>
  <c r="G10" i="16"/>
  <c r="M6" i="16" s="1"/>
  <c r="H9" i="16"/>
  <c r="G9" i="16"/>
  <c r="L6" i="16" s="1"/>
  <c r="H8" i="16"/>
  <c r="G8" i="16"/>
  <c r="K6" i="16" s="1"/>
  <c r="O6" i="16" s="1"/>
  <c r="H7" i="16"/>
  <c r="G7" i="16"/>
  <c r="H6" i="16"/>
  <c r="G6" i="16"/>
  <c r="L5" i="16" s="1"/>
  <c r="L9" i="16" s="1"/>
  <c r="M5" i="16"/>
  <c r="M9" i="16" s="1"/>
  <c r="H5" i="16"/>
  <c r="G5" i="16"/>
  <c r="D26" i="15"/>
  <c r="D23" i="15"/>
  <c r="D22" i="15"/>
  <c r="D21" i="15"/>
  <c r="D20" i="15"/>
  <c r="F14" i="15"/>
  <c r="E14" i="15"/>
  <c r="D14" i="15"/>
  <c r="H13" i="15"/>
  <c r="G13" i="15"/>
  <c r="M7" i="15" s="1"/>
  <c r="L7" i="15"/>
  <c r="K7" i="15"/>
  <c r="H10" i="15"/>
  <c r="G10" i="15"/>
  <c r="M6" i="15" s="1"/>
  <c r="H9" i="15"/>
  <c r="G9" i="15"/>
  <c r="L6" i="15" s="1"/>
  <c r="H8" i="15"/>
  <c r="G8" i="15"/>
  <c r="K6" i="15" s="1"/>
  <c r="H7" i="15"/>
  <c r="G7" i="15"/>
  <c r="M5" i="15" s="1"/>
  <c r="H6" i="15"/>
  <c r="G6" i="15"/>
  <c r="L5" i="15" s="1"/>
  <c r="H5" i="15"/>
  <c r="G5" i="15"/>
  <c r="D26" i="2"/>
  <c r="D23" i="2"/>
  <c r="D22" i="2"/>
  <c r="D21" i="2"/>
  <c r="D20" i="2"/>
  <c r="O7" i="19" l="1"/>
  <c r="M9" i="19"/>
  <c r="L9" i="19"/>
  <c r="O6" i="19"/>
  <c r="O7" i="15"/>
  <c r="M9" i="15"/>
  <c r="O6" i="15"/>
  <c r="L9" i="15"/>
  <c r="H14" i="18"/>
  <c r="H14" i="17"/>
  <c r="H14" i="19"/>
  <c r="H14" i="15"/>
  <c r="H14" i="16"/>
  <c r="N6" i="15"/>
  <c r="N22" i="15" s="1"/>
  <c r="N7" i="15"/>
  <c r="N23" i="15" s="1"/>
  <c r="G14" i="17"/>
  <c r="K10" i="17" s="1"/>
  <c r="D24" i="16"/>
  <c r="G14" i="16"/>
  <c r="K11" i="16" s="1"/>
  <c r="N6" i="16"/>
  <c r="N23" i="16" s="1"/>
  <c r="P23" i="16" s="1"/>
  <c r="N7" i="18"/>
  <c r="N20" i="18" s="1"/>
  <c r="G14" i="15"/>
  <c r="K11" i="15" s="1"/>
  <c r="D24" i="15"/>
  <c r="G14" i="18"/>
  <c r="D25" i="17"/>
  <c r="H21" i="17" s="1"/>
  <c r="N6" i="19"/>
  <c r="N7" i="19"/>
  <c r="D24" i="19"/>
  <c r="D25" i="19"/>
  <c r="H20" i="19" s="1"/>
  <c r="G14" i="19"/>
  <c r="L8" i="19"/>
  <c r="M8" i="19"/>
  <c r="K5" i="19"/>
  <c r="M8" i="18"/>
  <c r="N24" i="18" s="1"/>
  <c r="L8" i="18"/>
  <c r="N23" i="18" s="1"/>
  <c r="N6" i="18"/>
  <c r="N19" i="18" s="1"/>
  <c r="K5" i="18"/>
  <c r="D25" i="18"/>
  <c r="H24" i="18" s="1"/>
  <c r="N6" i="17"/>
  <c r="L8" i="17"/>
  <c r="N7" i="17"/>
  <c r="M8" i="17"/>
  <c r="I23" i="17"/>
  <c r="D24" i="17"/>
  <c r="K5" i="17"/>
  <c r="L8" i="16"/>
  <c r="N27" i="16" s="1"/>
  <c r="N7" i="16"/>
  <c r="N24" i="16" s="1"/>
  <c r="P24" i="16" s="1"/>
  <c r="M8" i="16"/>
  <c r="N28" i="16" s="1"/>
  <c r="D25" i="16"/>
  <c r="K5" i="16"/>
  <c r="L8" i="15"/>
  <c r="M8" i="15"/>
  <c r="N27" i="15" s="1"/>
  <c r="H20" i="15"/>
  <c r="K5" i="15"/>
  <c r="H22" i="15"/>
  <c r="D25" i="2"/>
  <c r="H21" i="2" s="1"/>
  <c r="D24" i="2"/>
  <c r="I21" i="17" l="1"/>
  <c r="N24" i="19"/>
  <c r="N28" i="19"/>
  <c r="P28" i="19" s="1"/>
  <c r="N23" i="19"/>
  <c r="N27" i="19"/>
  <c r="P27" i="19" s="1"/>
  <c r="N26" i="15"/>
  <c r="O5" i="17"/>
  <c r="K9" i="17"/>
  <c r="K9" i="15"/>
  <c r="O5" i="16"/>
  <c r="K9" i="16"/>
  <c r="O5" i="18"/>
  <c r="K9" i="18"/>
  <c r="O5" i="19"/>
  <c r="K9" i="19"/>
  <c r="I23" i="16"/>
  <c r="E26" i="17"/>
  <c r="E20" i="17"/>
  <c r="E21" i="17"/>
  <c r="E26" i="16"/>
  <c r="E20" i="16"/>
  <c r="E21" i="16"/>
  <c r="H23" i="18"/>
  <c r="I23" i="18"/>
  <c r="I23" i="15"/>
  <c r="H23" i="15"/>
  <c r="I24" i="15"/>
  <c r="I20" i="19"/>
  <c r="H23" i="19"/>
  <c r="H20" i="2"/>
  <c r="H22" i="16"/>
  <c r="I24" i="16"/>
  <c r="H22" i="17"/>
  <c r="H22" i="18"/>
  <c r="I21" i="19"/>
  <c r="I22" i="17"/>
  <c r="H20" i="17"/>
  <c r="H22" i="19"/>
  <c r="I24" i="19"/>
  <c r="I20" i="17"/>
  <c r="I22" i="19"/>
  <c r="I23" i="19"/>
  <c r="H24" i="19"/>
  <c r="H21" i="19"/>
  <c r="N5" i="19"/>
  <c r="K8" i="19"/>
  <c r="N5" i="18"/>
  <c r="N18" i="18" s="1"/>
  <c r="K8" i="18"/>
  <c r="N22" i="18" s="1"/>
  <c r="I22" i="18"/>
  <c r="I20" i="18"/>
  <c r="H21" i="18"/>
  <c r="I24" i="18"/>
  <c r="H20" i="18"/>
  <c r="I21" i="18"/>
  <c r="I24" i="17"/>
  <c r="H24" i="17"/>
  <c r="K8" i="17"/>
  <c r="N5" i="17"/>
  <c r="K8" i="16"/>
  <c r="E23" i="16" s="1"/>
  <c r="N5" i="16"/>
  <c r="N22" i="16" s="1"/>
  <c r="P22" i="16" s="1"/>
  <c r="I22" i="16"/>
  <c r="I20" i="16"/>
  <c r="H21" i="16"/>
  <c r="H24" i="16"/>
  <c r="I21" i="16"/>
  <c r="K8" i="15"/>
  <c r="N5" i="15"/>
  <c r="I22" i="15"/>
  <c r="I20" i="15"/>
  <c r="H21" i="15"/>
  <c r="H24" i="15"/>
  <c r="I21" i="15"/>
  <c r="N22" i="19" l="1"/>
  <c r="N21" i="15"/>
  <c r="N8" i="17"/>
  <c r="E22" i="17"/>
  <c r="F22" i="17" s="1"/>
  <c r="E22" i="16"/>
  <c r="F22" i="16" s="1"/>
  <c r="N8" i="19"/>
  <c r="N26" i="19"/>
  <c r="P26" i="19" s="1"/>
  <c r="N8" i="16"/>
  <c r="N26" i="16"/>
  <c r="N8" i="15"/>
  <c r="N25" i="15"/>
  <c r="N8" i="18"/>
  <c r="E23" i="19"/>
  <c r="F23" i="19" s="1"/>
  <c r="E21" i="19"/>
  <c r="E26" i="19"/>
  <c r="E22" i="19"/>
  <c r="F22" i="19" s="1"/>
  <c r="F20" i="19"/>
  <c r="F20" i="17"/>
  <c r="E23" i="17"/>
  <c r="F23" i="17" s="1"/>
  <c r="F23" i="16"/>
  <c r="F20" i="16"/>
  <c r="E23" i="15"/>
  <c r="F23" i="15" s="1"/>
  <c r="E26" i="15"/>
  <c r="F22" i="15"/>
  <c r="F20" i="15"/>
  <c r="K11" i="18" l="1"/>
  <c r="E24" i="19"/>
  <c r="F24" i="19" s="1"/>
  <c r="F21" i="19"/>
  <c r="F26" i="19"/>
  <c r="E25" i="19"/>
  <c r="F25" i="19" s="1"/>
  <c r="E24" i="17"/>
  <c r="F24" i="17" s="1"/>
  <c r="F21" i="17"/>
  <c r="E25" i="17"/>
  <c r="F26" i="17"/>
  <c r="E24" i="16"/>
  <c r="F24" i="16" s="1"/>
  <c r="F21" i="16"/>
  <c r="F26" i="16"/>
  <c r="E25" i="16"/>
  <c r="F25" i="16" s="1"/>
  <c r="E24" i="15"/>
  <c r="F24" i="15" s="1"/>
  <c r="F21" i="15"/>
  <c r="F26" i="15"/>
  <c r="E25" i="15"/>
  <c r="F25" i="15" s="1"/>
  <c r="N11" i="15" s="1"/>
  <c r="M18" i="19" l="1"/>
  <c r="F23" i="18"/>
  <c r="F20" i="18"/>
  <c r="E21" i="18"/>
  <c r="F21" i="18" s="1"/>
  <c r="F26" i="18"/>
  <c r="E22" i="18"/>
  <c r="F22" i="18" s="1"/>
  <c r="F25" i="17"/>
  <c r="G21" i="17" s="1"/>
  <c r="J21" i="17" s="1"/>
  <c r="N11" i="16"/>
  <c r="N11" i="19"/>
  <c r="G20" i="19"/>
  <c r="J20" i="19" s="1"/>
  <c r="G21" i="19"/>
  <c r="J21" i="19" s="1"/>
  <c r="G23" i="19"/>
  <c r="J23" i="19" s="1"/>
  <c r="G22" i="19"/>
  <c r="J22" i="19" s="1"/>
  <c r="G24" i="19"/>
  <c r="J24" i="19" s="1"/>
  <c r="G20" i="16"/>
  <c r="J20" i="16" s="1"/>
  <c r="G24" i="16"/>
  <c r="J24" i="16" s="1"/>
  <c r="G23" i="16"/>
  <c r="G21" i="16"/>
  <c r="J21" i="16" s="1"/>
  <c r="G22" i="16"/>
  <c r="J22" i="16" s="1"/>
  <c r="G20" i="15"/>
  <c r="J20" i="15" s="1"/>
  <c r="G24" i="15"/>
  <c r="G23" i="15"/>
  <c r="J23" i="15" s="1"/>
  <c r="G21" i="15"/>
  <c r="J21" i="15" s="1"/>
  <c r="G22" i="15"/>
  <c r="J22" i="15" s="1"/>
  <c r="R31" i="19" l="1"/>
  <c r="E24" i="18"/>
  <c r="F24" i="18" s="1"/>
  <c r="E25" i="18"/>
  <c r="F25" i="18" s="1"/>
  <c r="G20" i="18" s="1"/>
  <c r="J20" i="18" s="1"/>
  <c r="G23" i="17"/>
  <c r="J23" i="17" s="1"/>
  <c r="J24" i="15"/>
  <c r="G22" i="17"/>
  <c r="J22" i="17" s="1"/>
  <c r="G24" i="17"/>
  <c r="J24" i="17" s="1"/>
  <c r="M13" i="17"/>
  <c r="N10" i="17"/>
  <c r="G20" i="17"/>
  <c r="J20" i="17" s="1"/>
  <c r="J23" i="16"/>
  <c r="N19" i="16"/>
  <c r="N29" i="16" s="1"/>
  <c r="O18" i="16"/>
  <c r="N25" i="19"/>
  <c r="P22" i="19" s="1"/>
  <c r="O18" i="19"/>
  <c r="H10" i="2"/>
  <c r="H13" i="2"/>
  <c r="G10" i="2"/>
  <c r="G13" i="2"/>
  <c r="T29" i="19" l="1"/>
  <c r="T27" i="19"/>
  <c r="T25" i="19"/>
  <c r="T23" i="19"/>
  <c r="T30" i="19"/>
  <c r="T28" i="19"/>
  <c r="T26" i="19"/>
  <c r="T24" i="19"/>
  <c r="T22" i="19"/>
  <c r="P24" i="19"/>
  <c r="P23" i="19"/>
  <c r="P28" i="16"/>
  <c r="P27" i="16"/>
  <c r="P26" i="16"/>
  <c r="H14" i="2"/>
  <c r="G22" i="18"/>
  <c r="J22" i="18" s="1"/>
  <c r="G24" i="18"/>
  <c r="J24" i="18" s="1"/>
  <c r="N11" i="18"/>
  <c r="G21" i="18"/>
  <c r="J21" i="18" s="1"/>
  <c r="G23" i="18"/>
  <c r="J23" i="18" s="1"/>
  <c r="M14" i="18"/>
  <c r="N18" i="15"/>
  <c r="N24" i="15" s="1"/>
  <c r="N14" i="17"/>
  <c r="O13" i="17"/>
  <c r="K5" i="2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4" i="7"/>
  <c r="P23" i="15" l="1"/>
  <c r="P22" i="15"/>
  <c r="P21" i="15"/>
  <c r="P20" i="18"/>
  <c r="P19" i="18"/>
  <c r="P18" i="18"/>
  <c r="N25" i="18"/>
  <c r="L22" i="7"/>
  <c r="L5" i="2"/>
  <c r="K7" i="2"/>
  <c r="K6" i="2"/>
  <c r="D14" i="2"/>
  <c r="G14" i="2"/>
  <c r="K10" i="2" s="1"/>
  <c r="K9" i="2" l="1"/>
  <c r="M26" i="2" s="1"/>
  <c r="P23" i="18"/>
  <c r="P24" i="18"/>
  <c r="P22" i="18"/>
  <c r="K8" i="2"/>
  <c r="L17" i="10" l="1"/>
  <c r="W22" i="10"/>
  <c r="V22" i="10"/>
  <c r="U22" i="10"/>
  <c r="T22" i="10"/>
  <c r="S22" i="10"/>
  <c r="R22" i="10"/>
  <c r="Q22" i="10"/>
  <c r="P22" i="10"/>
  <c r="O22" i="10"/>
  <c r="W21" i="10"/>
  <c r="V21" i="10"/>
  <c r="U21" i="10"/>
  <c r="T21" i="10"/>
  <c r="S21" i="10"/>
  <c r="R21" i="10"/>
  <c r="Q21" i="10"/>
  <c r="P21" i="10"/>
  <c r="O21" i="10"/>
  <c r="K23" i="10"/>
  <c r="J23" i="10"/>
  <c r="I23" i="10"/>
  <c r="H23" i="10"/>
  <c r="G23" i="10"/>
  <c r="F23" i="10"/>
  <c r="E23" i="10"/>
  <c r="D23" i="10"/>
  <c r="C23" i="10"/>
  <c r="L22" i="10"/>
  <c r="L21" i="10"/>
  <c r="X20" i="10"/>
  <c r="L20" i="10"/>
  <c r="X19" i="10"/>
  <c r="L19" i="10"/>
  <c r="X18" i="10"/>
  <c r="L18" i="10"/>
  <c r="X17" i="10"/>
  <c r="X16" i="10"/>
  <c r="X15" i="10"/>
  <c r="L15" i="10"/>
  <c r="X14" i="10"/>
  <c r="L14" i="10"/>
  <c r="X13" i="10"/>
  <c r="L13" i="10"/>
  <c r="X12" i="10"/>
  <c r="L12" i="10"/>
  <c r="X11" i="10"/>
  <c r="L11" i="10"/>
  <c r="X10" i="10"/>
  <c r="L10" i="10"/>
  <c r="X9" i="10"/>
  <c r="L9" i="10"/>
  <c r="X8" i="10"/>
  <c r="L8" i="10"/>
  <c r="X7" i="10"/>
  <c r="L7" i="10"/>
  <c r="X6" i="10"/>
  <c r="L6" i="10"/>
  <c r="L5" i="10"/>
  <c r="W22" i="9"/>
  <c r="V22" i="9"/>
  <c r="U22" i="9"/>
  <c r="T22" i="9"/>
  <c r="S22" i="9"/>
  <c r="R22" i="9"/>
  <c r="Q22" i="9"/>
  <c r="P22" i="9"/>
  <c r="O22" i="9"/>
  <c r="W21" i="9"/>
  <c r="V21" i="9"/>
  <c r="U21" i="9"/>
  <c r="T21" i="9"/>
  <c r="S21" i="9"/>
  <c r="R21" i="9"/>
  <c r="Q21" i="9"/>
  <c r="P21" i="9"/>
  <c r="O21" i="9"/>
  <c r="K23" i="9"/>
  <c r="J23" i="9"/>
  <c r="I23" i="9"/>
  <c r="H23" i="9"/>
  <c r="G23" i="9"/>
  <c r="F23" i="9"/>
  <c r="E23" i="9"/>
  <c r="D23" i="9"/>
  <c r="C23" i="9"/>
  <c r="X20" i="9"/>
  <c r="X19" i="9"/>
  <c r="L19" i="9"/>
  <c r="X18" i="9"/>
  <c r="L18" i="9"/>
  <c r="X17" i="9"/>
  <c r="L17" i="9"/>
  <c r="X16" i="9"/>
  <c r="L16" i="9"/>
  <c r="X15" i="9"/>
  <c r="L15" i="9"/>
  <c r="X14" i="9"/>
  <c r="L14" i="9"/>
  <c r="X13" i="9"/>
  <c r="L13" i="9"/>
  <c r="X12" i="9"/>
  <c r="L12" i="9"/>
  <c r="X11" i="9"/>
  <c r="L11" i="9"/>
  <c r="X10" i="9"/>
  <c r="L10" i="9"/>
  <c r="X9" i="9"/>
  <c r="L9" i="9"/>
  <c r="X8" i="9"/>
  <c r="L8" i="9"/>
  <c r="X7" i="9"/>
  <c r="L7" i="9"/>
  <c r="X6" i="9"/>
  <c r="L6" i="9"/>
  <c r="L5" i="9"/>
  <c r="W22" i="8"/>
  <c r="V22" i="8"/>
  <c r="U22" i="8"/>
  <c r="T22" i="8"/>
  <c r="S22" i="8"/>
  <c r="R22" i="8"/>
  <c r="Q22" i="8"/>
  <c r="P22" i="8"/>
  <c r="O22" i="8"/>
  <c r="W21" i="8"/>
  <c r="V21" i="8"/>
  <c r="U21" i="8"/>
  <c r="T21" i="8"/>
  <c r="S21" i="8"/>
  <c r="R21" i="8"/>
  <c r="Q21" i="8"/>
  <c r="P21" i="8"/>
  <c r="O21" i="8"/>
  <c r="C26" i="8" s="1"/>
  <c r="K23" i="8"/>
  <c r="J23" i="8"/>
  <c r="I23" i="8"/>
  <c r="H23" i="8"/>
  <c r="G23" i="8"/>
  <c r="F23" i="8"/>
  <c r="E23" i="8"/>
  <c r="D23" i="8"/>
  <c r="C23" i="8"/>
  <c r="X20" i="8"/>
  <c r="X19" i="8"/>
  <c r="L19" i="8"/>
  <c r="X18" i="8"/>
  <c r="L18" i="8"/>
  <c r="X17" i="8"/>
  <c r="L17" i="8"/>
  <c r="L16" i="8"/>
  <c r="X15" i="8"/>
  <c r="L15" i="8"/>
  <c r="X14" i="8"/>
  <c r="L14" i="8"/>
  <c r="X13" i="8"/>
  <c r="L13" i="8"/>
  <c r="X12" i="8"/>
  <c r="L12" i="8"/>
  <c r="L11" i="8"/>
  <c r="X10" i="8"/>
  <c r="L10" i="8"/>
  <c r="X9" i="8"/>
  <c r="L9" i="8"/>
  <c r="X8" i="8"/>
  <c r="L8" i="8"/>
  <c r="X7" i="8"/>
  <c r="L7" i="8"/>
  <c r="X6" i="8"/>
  <c r="L6" i="8"/>
  <c r="L5" i="8"/>
  <c r="X19" i="7"/>
  <c r="X18" i="7"/>
  <c r="X17" i="7"/>
  <c r="X16" i="7"/>
  <c r="X15" i="7"/>
  <c r="X14" i="7"/>
  <c r="X13" i="7"/>
  <c r="X12" i="7"/>
  <c r="X11" i="7"/>
  <c r="X9" i="7"/>
  <c r="X8" i="7"/>
  <c r="X7" i="7"/>
  <c r="X6" i="7"/>
  <c r="X5" i="7"/>
  <c r="I26" i="9" l="1"/>
  <c r="N30" i="10"/>
  <c r="F14" i="2"/>
  <c r="E14" i="2"/>
  <c r="M7" i="2"/>
  <c r="M5" i="2" l="1"/>
  <c r="L6" i="2"/>
  <c r="H23" i="2"/>
  <c r="M6" i="2"/>
  <c r="N6" i="2" s="1"/>
  <c r="L7" i="2"/>
  <c r="O7" i="2" s="1"/>
  <c r="L9" i="2" l="1"/>
  <c r="O6" i="2"/>
  <c r="M23" i="2" s="1"/>
  <c r="M9" i="2"/>
  <c r="M28" i="2" s="1"/>
  <c r="O28" i="2" s="1"/>
  <c r="O5" i="2"/>
  <c r="M8" i="2"/>
  <c r="N5" i="2"/>
  <c r="L8" i="2"/>
  <c r="I20" i="2"/>
  <c r="I21" i="2"/>
  <c r="I24" i="2"/>
  <c r="H24" i="2"/>
  <c r="H22" i="2"/>
  <c r="I22" i="2"/>
  <c r="I23" i="2"/>
  <c r="N7" i="2"/>
  <c r="M24" i="2" s="1"/>
  <c r="O27" i="2" l="1"/>
  <c r="M22" i="2"/>
  <c r="N8" i="2"/>
  <c r="E26" i="2" l="1"/>
  <c r="E21" i="2"/>
  <c r="E20" i="2"/>
  <c r="F20" i="2" s="1"/>
  <c r="E23" i="2"/>
  <c r="F23" i="2" s="1"/>
  <c r="E22" i="2"/>
  <c r="F22" i="2" s="1"/>
  <c r="F21" i="2" l="1"/>
  <c r="E24" i="2"/>
  <c r="F24" i="2" s="1"/>
  <c r="F26" i="2"/>
  <c r="E25" i="2"/>
  <c r="F25" i="2" s="1"/>
  <c r="L18" i="2" s="1"/>
  <c r="N10" i="2" l="1"/>
  <c r="G24" i="2"/>
  <c r="J24" i="2" s="1"/>
  <c r="G23" i="2"/>
  <c r="J23" i="2" s="1"/>
  <c r="G22" i="2"/>
  <c r="J22" i="2" s="1"/>
  <c r="G20" i="2"/>
  <c r="J20" i="2" s="1"/>
  <c r="G21" i="2"/>
  <c r="J21" i="2" s="1"/>
  <c r="M19" i="2" l="1"/>
</calcChain>
</file>

<file path=xl/sharedStrings.xml><?xml version="1.0" encoding="utf-8"?>
<sst xmlns="http://schemas.openxmlformats.org/spreadsheetml/2006/main" count="741" uniqueCount="137">
  <si>
    <t>t (perlakuan)</t>
  </si>
  <si>
    <t>r (ulangan)</t>
  </si>
  <si>
    <t>total</t>
  </si>
  <si>
    <t>TOTAL</t>
  </si>
  <si>
    <t>BNJ 5%</t>
  </si>
  <si>
    <t>SK</t>
  </si>
  <si>
    <t>DB</t>
  </si>
  <si>
    <t>JK</t>
  </si>
  <si>
    <t>KT</t>
  </si>
  <si>
    <t>F Hit</t>
  </si>
  <si>
    <t>F Tab</t>
  </si>
  <si>
    <t>KET</t>
  </si>
  <si>
    <t>Kelompok</t>
  </si>
  <si>
    <t>Perlakuan</t>
  </si>
  <si>
    <t>Galat/sisa</t>
  </si>
  <si>
    <t>Total</t>
  </si>
  <si>
    <t xml:space="preserve">total </t>
  </si>
  <si>
    <t>FK</t>
  </si>
  <si>
    <t>rata-rata</t>
  </si>
  <si>
    <t>a</t>
  </si>
  <si>
    <t>panelis</t>
  </si>
  <si>
    <t xml:space="preserve">kode sampel </t>
  </si>
  <si>
    <t>RANK</t>
  </si>
  <si>
    <t>Panelis</t>
  </si>
  <si>
    <t>Rata-Rata</t>
  </si>
  <si>
    <t>T</t>
  </si>
  <si>
    <t xml:space="preserve">Rerata </t>
  </si>
  <si>
    <t>X2</t>
  </si>
  <si>
    <t>Organoleptik Warna</t>
  </si>
  <si>
    <t>Rata-rata</t>
  </si>
  <si>
    <t xml:space="preserve">T&lt;X2 </t>
  </si>
  <si>
    <t>Organoleptik Tekstur</t>
  </si>
  <si>
    <t>Organolanoleptik Rasa</t>
  </si>
  <si>
    <t>SAMPEL</t>
  </si>
  <si>
    <t>PERLAKUAN</t>
  </si>
  <si>
    <t>ULANGAN</t>
  </si>
  <si>
    <t>RERATA</t>
  </si>
  <si>
    <t>TABEL 2 ARAH</t>
  </si>
  <si>
    <t>FAKTOR S</t>
  </si>
  <si>
    <t>FAKTOR K</t>
  </si>
  <si>
    <t>TABEL ANOVA RAK FAKTORIAL UJI TEKSTUR</t>
  </si>
  <si>
    <t>TABEL ANOVA RAK FAKTORIAL UJI WARNA L</t>
  </si>
  <si>
    <t>TABEL ANOVA RAK FAKTORIAL UJI WARNA A</t>
  </si>
  <si>
    <t>TABEL ANOVA RAK FAKTORIAL UJI WARNA B</t>
  </si>
  <si>
    <t>TABEL ANOVA RAK FAKTORIAL UJI KADAR ABU</t>
  </si>
  <si>
    <t>PANELIS</t>
  </si>
  <si>
    <t xml:space="preserve">notasi </t>
  </si>
  <si>
    <t>Rerata</t>
  </si>
  <si>
    <t>A1U1</t>
  </si>
  <si>
    <t>A1U2</t>
  </si>
  <si>
    <t>A1U3</t>
  </si>
  <si>
    <t>A2U1</t>
  </si>
  <si>
    <t>A2U2</t>
  </si>
  <si>
    <t>A2U3</t>
  </si>
  <si>
    <t>A3U1</t>
  </si>
  <si>
    <t>A3U2</t>
  </si>
  <si>
    <t>A3U3</t>
  </si>
  <si>
    <t>Warna (b)</t>
  </si>
  <si>
    <t>KK</t>
  </si>
  <si>
    <t>BNJ Tabel</t>
  </si>
  <si>
    <t>BNJ Hit</t>
  </si>
  <si>
    <t>FAKTOR A</t>
  </si>
  <si>
    <t>FAKTOR U</t>
  </si>
  <si>
    <t>Sangat Nyata</t>
  </si>
  <si>
    <t>Akar KTG/t</t>
  </si>
  <si>
    <t xml:space="preserve">Rata-rata </t>
  </si>
  <si>
    <t>Organoleptik</t>
  </si>
  <si>
    <t>Organoleptik Aroma</t>
  </si>
  <si>
    <t>Parameter</t>
  </si>
  <si>
    <t>Nilai Perlakuan</t>
  </si>
  <si>
    <t>Nilai Terbaik</t>
  </si>
  <si>
    <t>Nilai Terjelek</t>
  </si>
  <si>
    <t>Selisih</t>
  </si>
  <si>
    <t xml:space="preserve">Kelompok A </t>
  </si>
  <si>
    <t>Kelompok B</t>
  </si>
  <si>
    <t>Kadar Abu</t>
  </si>
  <si>
    <t xml:space="preserve">Tekstur </t>
  </si>
  <si>
    <t>Warna a</t>
  </si>
  <si>
    <t>Tekstur</t>
  </si>
  <si>
    <t>Warna L</t>
  </si>
  <si>
    <t>Warna (L)</t>
  </si>
  <si>
    <t>Warna (a)</t>
  </si>
  <si>
    <t>Organoleptik Rasa</t>
  </si>
  <si>
    <t>Bobot Parameter</t>
  </si>
  <si>
    <t>Bobot Normal</t>
  </si>
  <si>
    <t>Nilai Efektif</t>
  </si>
  <si>
    <t>Nilai Normal</t>
  </si>
  <si>
    <t>**</t>
  </si>
  <si>
    <t>Kesimpulan :</t>
  </si>
  <si>
    <t>Standar Devisiasi</t>
  </si>
  <si>
    <t>L</t>
  </si>
  <si>
    <t xml:space="preserve">Perlakuan </t>
  </si>
  <si>
    <t>K1L1</t>
  </si>
  <si>
    <t>K1L2</t>
  </si>
  <si>
    <t>K1L3</t>
  </si>
  <si>
    <t>K2L1</t>
  </si>
  <si>
    <t>K2L2</t>
  </si>
  <si>
    <t>K2L3</t>
  </si>
  <si>
    <t>K3L1</t>
  </si>
  <si>
    <t>K3L2</t>
  </si>
  <si>
    <t>K3L3</t>
  </si>
  <si>
    <t>K1</t>
  </si>
  <si>
    <t>K2</t>
  </si>
  <si>
    <t>K3</t>
  </si>
  <si>
    <t>L1</t>
  </si>
  <si>
    <t>L2</t>
  </si>
  <si>
    <t>L3</t>
  </si>
  <si>
    <t xml:space="preserve"> Sangat Nyata</t>
  </si>
  <si>
    <t>K</t>
  </si>
  <si>
    <t>KxL</t>
  </si>
  <si>
    <t>Berbeda Nyata</t>
  </si>
  <si>
    <t>Terima HO (Tidak Nyata)</t>
  </si>
  <si>
    <t>b</t>
  </si>
  <si>
    <t>TABEL ANOVA RAK FAKTORIAL UJI KADAR LEMAK</t>
  </si>
  <si>
    <t>Sangat  Nyata</t>
  </si>
  <si>
    <t>c</t>
  </si>
  <si>
    <t>akar KTG/r</t>
  </si>
  <si>
    <t>BNJ hitung</t>
  </si>
  <si>
    <t>Notasi</t>
  </si>
  <si>
    <t xml:space="preserve">Akar KTG/r </t>
  </si>
  <si>
    <t>Rata - Rata</t>
  </si>
  <si>
    <t>ab</t>
  </si>
  <si>
    <t>Kadar Lemak</t>
  </si>
  <si>
    <t>0,9</t>
  </si>
  <si>
    <t>Kelompok A merupakan parameter yang jika makin tinggi reratanya semakin baik</t>
  </si>
  <si>
    <t>kelompok B merupakan parameter yang jika makin tinggi reratanya semakin jelek</t>
  </si>
  <si>
    <r>
      <t>jadi, perlakuan terbaik adalah Keripik Kulit Pisang dengan perlakuan K3L3 (Konsentrasi 15% : Lama Perendaman 30 menit</t>
    </r>
    <r>
      <rPr>
        <sz val="12"/>
        <color theme="1"/>
        <rFont val="Times New Roman"/>
        <family val="1"/>
      </rPr>
      <t xml:space="preserve">) </t>
    </r>
  </si>
  <si>
    <t xml:space="preserve">   </t>
  </si>
  <si>
    <t>e</t>
  </si>
  <si>
    <t>bcde</t>
  </si>
  <si>
    <t>cde</t>
  </si>
  <si>
    <t>de</t>
  </si>
  <si>
    <t>abcd</t>
  </si>
  <si>
    <t>abc</t>
  </si>
  <si>
    <t>Sgt  Nyata</t>
  </si>
  <si>
    <t>Sgt Nyata</t>
  </si>
  <si>
    <t>Berbeda nyata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</si>
</sst>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2" borderId="0" xfId="0" applyFill="1"/>
    <xf numFmtId="0" fontId="2" fillId="0" borderId="0" xfId="0" applyFont="1"/>
    <xf numFmtId="2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0" borderId="1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2" fontId="8" fillId="8" borderId="14" xfId="0" applyNumberFormat="1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18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0" borderId="19" xfId="0" applyFont="1" applyBorder="1" applyAlignment="1"/>
    <xf numFmtId="0" fontId="4" fillId="0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1" xfId="0" applyFont="1" applyFill="1" applyBorder="1"/>
    <xf numFmtId="0" fontId="4" fillId="0" borderId="0" xfId="0" applyFont="1" applyFill="1" applyBorder="1"/>
    <xf numFmtId="0" fontId="4" fillId="0" borderId="8" xfId="0" applyFont="1" applyBorder="1" applyAlignment="1">
      <alignment horizontal="left" vertical="top" wrapText="1"/>
    </xf>
    <xf numFmtId="0" fontId="4" fillId="0" borderId="1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7" borderId="1" xfId="0" applyFont="1" applyFill="1" applyBorder="1" applyAlignment="1">
      <alignment vertical="center"/>
    </xf>
    <xf numFmtId="2" fontId="4" fillId="7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2" fontId="2" fillId="0" borderId="0" xfId="0" applyNumberFormat="1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12" xfId="0" applyFont="1" applyBorder="1" applyAlignment="1">
      <alignment horizontal="center" vertical="center"/>
    </xf>
    <xf numFmtId="0" fontId="4" fillId="0" borderId="22" xfId="0" applyFont="1" applyBorder="1"/>
    <xf numFmtId="0" fontId="2" fillId="0" borderId="17" xfId="0" applyFont="1" applyBorder="1" applyAlignment="1">
      <alignment horizontal="center" vertical="center"/>
    </xf>
    <xf numFmtId="2" fontId="2" fillId="0" borderId="17" xfId="0" applyNumberFormat="1" applyFont="1" applyBorder="1"/>
    <xf numFmtId="0" fontId="4" fillId="0" borderId="23" xfId="0" applyFont="1" applyBorder="1"/>
    <xf numFmtId="0" fontId="4" fillId="0" borderId="8" xfId="0" applyFont="1" applyBorder="1"/>
    <xf numFmtId="2" fontId="4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/>
    <xf numFmtId="2" fontId="0" fillId="0" borderId="1" xfId="0" applyNumberFormat="1" applyBorder="1"/>
    <xf numFmtId="0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2" fontId="4" fillId="3" borderId="0" xfId="0" applyNumberFormat="1" applyFont="1" applyFill="1" applyAlignment="1">
      <alignment vertical="center"/>
    </xf>
    <xf numFmtId="2" fontId="4" fillId="0" borderId="0" xfId="0" applyNumberFormat="1" applyFont="1"/>
    <xf numFmtId="2" fontId="4" fillId="0" borderId="1" xfId="0" applyNumberFormat="1" applyFont="1" applyBorder="1"/>
    <xf numFmtId="0" fontId="4" fillId="4" borderId="0" xfId="0" applyFont="1" applyFill="1"/>
    <xf numFmtId="0" fontId="4" fillId="9" borderId="14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vertical="center"/>
    </xf>
    <xf numFmtId="2" fontId="4" fillId="7" borderId="7" xfId="0" applyNumberFormat="1" applyFont="1" applyFill="1" applyBorder="1" applyAlignment="1">
      <alignment vertical="center"/>
    </xf>
    <xf numFmtId="2" fontId="4" fillId="8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Fill="1" applyBorder="1"/>
    <xf numFmtId="0" fontId="4" fillId="3" borderId="7" xfId="0" applyFont="1" applyFill="1" applyBorder="1" applyAlignment="1">
      <alignment vertical="center"/>
    </xf>
    <xf numFmtId="2" fontId="4" fillId="3" borderId="7" xfId="0" applyNumberFormat="1" applyFont="1" applyFill="1" applyBorder="1" applyAlignment="1">
      <alignment vertical="center"/>
    </xf>
    <xf numFmtId="2" fontId="4" fillId="2" borderId="5" xfId="0" applyNumberFormat="1" applyFont="1" applyFill="1" applyBorder="1" applyAlignment="1">
      <alignment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0" fillId="4" borderId="0" xfId="0" applyFill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10" borderId="1" xfId="0" applyFont="1" applyFill="1" applyBorder="1"/>
    <xf numFmtId="0" fontId="2" fillId="10" borderId="1" xfId="0" applyFont="1" applyFill="1" applyBorder="1" applyAlignment="1">
      <alignment horizontal="center"/>
    </xf>
    <xf numFmtId="2" fontId="2" fillId="1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5" borderId="1" xfId="0" applyNumberFormat="1" applyFont="1" applyFill="1" applyBorder="1"/>
    <xf numFmtId="2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2" fontId="4" fillId="0" borderId="0" xfId="0" applyNumberFormat="1" applyFont="1" applyBorder="1"/>
    <xf numFmtId="2" fontId="4" fillId="0" borderId="1" xfId="0" applyNumberFormat="1" applyFont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2" xfId="0" applyNumberFormat="1" applyFont="1" applyBorder="1"/>
    <xf numFmtId="2" fontId="4" fillId="0" borderId="0" xfId="0" applyNumberFormat="1" applyFont="1" applyFill="1" applyBorder="1"/>
    <xf numFmtId="2" fontId="4" fillId="0" borderId="1" xfId="0" applyNumberFormat="1" applyFont="1" applyFill="1" applyBorder="1"/>
    <xf numFmtId="2" fontId="4" fillId="0" borderId="0" xfId="0" applyNumberFormat="1" applyFont="1" applyFill="1"/>
    <xf numFmtId="0" fontId="12" fillId="0" borderId="0" xfId="0" applyFont="1" applyFill="1" applyBorder="1"/>
    <xf numFmtId="2" fontId="12" fillId="0" borderId="0" xfId="0" applyNumberFormat="1" applyFont="1" applyFill="1" applyBorder="1"/>
    <xf numFmtId="2" fontId="1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2" fontId="11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/>
    <xf numFmtId="2" fontId="4" fillId="0" borderId="0" xfId="0" applyNumberFormat="1" applyFont="1" applyFill="1" applyBorder="1" applyAlignment="1"/>
    <xf numFmtId="0" fontId="0" fillId="0" borderId="0" xfId="0" applyBorder="1"/>
    <xf numFmtId="0" fontId="4" fillId="5" borderId="1" xfId="0" applyFont="1" applyFill="1" applyBorder="1" applyAlignment="1">
      <alignment horizontal="center"/>
    </xf>
    <xf numFmtId="2" fontId="4" fillId="5" borderId="1" xfId="0" applyNumberFormat="1" applyFont="1" applyFill="1" applyBorder="1" applyAlignment="1">
      <alignment vertical="center"/>
    </xf>
    <xf numFmtId="2" fontId="0" fillId="2" borderId="1" xfId="0" applyNumberFormat="1" applyFill="1" applyBorder="1"/>
    <xf numFmtId="0" fontId="0" fillId="2" borderId="1" xfId="0" applyFill="1" applyBorder="1"/>
    <xf numFmtId="166" fontId="4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5" fontId="4" fillId="0" borderId="0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/>
    <xf numFmtId="0" fontId="2" fillId="0" borderId="0" xfId="0" applyFont="1"/>
    <xf numFmtId="0" fontId="2" fillId="0" borderId="0" xfId="0" applyFont="1" applyBorder="1"/>
    <xf numFmtId="0" fontId="4" fillId="9" borderId="14" xfId="0" applyFont="1" applyFill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4" fillId="5" borderId="1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0" fontId="0" fillId="5" borderId="0" xfId="0" applyFill="1"/>
    <xf numFmtId="2" fontId="2" fillId="0" borderId="0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4" fillId="4" borderId="0" xfId="0" applyFont="1" applyFill="1" applyBorder="1" applyAlignment="1">
      <alignment vertical="center"/>
    </xf>
    <xf numFmtId="2" fontId="4" fillId="4" borderId="0" xfId="0" applyNumberFormat="1" applyFont="1" applyFill="1" applyBorder="1"/>
    <xf numFmtId="0" fontId="4" fillId="3" borderId="0" xfId="0" applyFont="1" applyFill="1" applyBorder="1" applyAlignment="1">
      <alignment vertical="center"/>
    </xf>
    <xf numFmtId="2" fontId="4" fillId="3" borderId="0" xfId="0" applyNumberFormat="1" applyFont="1" applyFill="1" applyBorder="1"/>
    <xf numFmtId="2" fontId="2" fillId="3" borderId="0" xfId="0" applyNumberFormat="1" applyFont="1" applyFill="1" applyBorder="1" applyAlignment="1"/>
    <xf numFmtId="0" fontId="0" fillId="3" borderId="1" xfId="0" applyFill="1" applyBorder="1"/>
    <xf numFmtId="2" fontId="4" fillId="3" borderId="1" xfId="0" applyNumberFormat="1" applyFont="1" applyFill="1" applyBorder="1" applyAlignment="1">
      <alignment vertical="center"/>
    </xf>
    <xf numFmtId="0" fontId="0" fillId="3" borderId="0" xfId="0" applyFill="1"/>
    <xf numFmtId="2" fontId="4" fillId="3" borderId="0" xfId="0" applyNumberFormat="1" applyFont="1" applyFill="1" applyBorder="1" applyAlignment="1">
      <alignment vertical="center"/>
    </xf>
    <xf numFmtId="0" fontId="1" fillId="4" borderId="1" xfId="0" applyFont="1" applyFill="1" applyBorder="1"/>
    <xf numFmtId="0" fontId="6" fillId="4" borderId="1" xfId="0" applyFont="1" applyFill="1" applyBorder="1"/>
    <xf numFmtId="0" fontId="1" fillId="2" borderId="1" xfId="0" applyFont="1" applyFill="1" applyBorder="1"/>
    <xf numFmtId="0" fontId="6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Warna</a:t>
            </a:r>
            <a:r>
              <a:rPr lang="en-US" baseline="0"/>
              <a:t> (L)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'WARNA L'!$C$5:$C$13</c:f>
              <c:strCache>
                <c:ptCount val="9"/>
                <c:pt idx="0">
                  <c:v>K1L1</c:v>
                </c:pt>
                <c:pt idx="1">
                  <c:v>K1L2</c:v>
                </c:pt>
                <c:pt idx="2">
                  <c:v>K1L3</c:v>
                </c:pt>
                <c:pt idx="3">
                  <c:v>K2L1</c:v>
                </c:pt>
                <c:pt idx="4">
                  <c:v>K2L2</c:v>
                </c:pt>
                <c:pt idx="5">
                  <c:v>K2L3</c:v>
                </c:pt>
                <c:pt idx="6">
                  <c:v>K3L1</c:v>
                </c:pt>
                <c:pt idx="7">
                  <c:v>K3L2</c:v>
                </c:pt>
                <c:pt idx="8">
                  <c:v>K3L3</c:v>
                </c:pt>
              </c:strCache>
            </c:strRef>
          </c:cat>
          <c:val>
            <c:numRef>
              <c:f>'WARNA L'!$H$5:$H$13</c:f>
              <c:numCache>
                <c:formatCode>0.00</c:formatCode>
                <c:ptCount val="9"/>
                <c:pt idx="0">
                  <c:v>14.660000000000002</c:v>
                </c:pt>
                <c:pt idx="1">
                  <c:v>15.88</c:v>
                </c:pt>
                <c:pt idx="2">
                  <c:v>17.276666666666667</c:v>
                </c:pt>
                <c:pt idx="3">
                  <c:v>16.349999999999998</c:v>
                </c:pt>
                <c:pt idx="4">
                  <c:v>18.11</c:v>
                </c:pt>
                <c:pt idx="5">
                  <c:v>22.91</c:v>
                </c:pt>
                <c:pt idx="6">
                  <c:v>20.976666666666663</c:v>
                </c:pt>
                <c:pt idx="7">
                  <c:v>24.62</c:v>
                </c:pt>
                <c:pt idx="8">
                  <c:v>27.656666666666666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92-4C2B-8030-793EFD4F4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537696"/>
        <c:axId val="334539656"/>
      </c:barChart>
      <c:catAx>
        <c:axId val="33453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39656"/>
        <c:crosses val="autoZero"/>
        <c:auto val="1"/>
        <c:lblAlgn val="ctr"/>
        <c:lblOffset val="100"/>
        <c:noMultiLvlLbl val="0"/>
      </c:catAx>
      <c:valAx>
        <c:axId val="33453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3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Warna</a:t>
            </a:r>
            <a:r>
              <a:rPr lang="en-US" baseline="0"/>
              <a:t> L (lightness)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'WARNA L'!$M$26:$M$28</c:f>
              <c:strCache>
                <c:ptCount val="3"/>
                <c:pt idx="0">
                  <c:v>L1</c:v>
                </c:pt>
                <c:pt idx="1">
                  <c:v>L2</c:v>
                </c:pt>
                <c:pt idx="2">
                  <c:v>L3</c:v>
                </c:pt>
              </c:strCache>
            </c:strRef>
          </c:cat>
          <c:val>
            <c:numRef>
              <c:f>'WARNA L'!$N$26:$N$28</c:f>
              <c:numCache>
                <c:formatCode>0.00</c:formatCode>
                <c:ptCount val="3"/>
                <c:pt idx="0">
                  <c:v>51.986666666666657</c:v>
                </c:pt>
                <c:pt idx="1">
                  <c:v>58.609999999999992</c:v>
                </c:pt>
                <c:pt idx="2">
                  <c:v>67.843333333333334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F8-42AC-B48C-D2D0C491989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4538480"/>
        <c:axId val="334538872"/>
      </c:barChart>
      <c:catAx>
        <c:axId val="33453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38872"/>
        <c:crosses val="autoZero"/>
        <c:auto val="1"/>
        <c:lblAlgn val="ctr"/>
        <c:lblOffset val="100"/>
        <c:noMultiLvlLbl val="0"/>
      </c:catAx>
      <c:valAx>
        <c:axId val="33453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3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598288</xdr:colOff>
      <xdr:row>32</xdr:row>
      <xdr:rowOff>134540</xdr:rowOff>
    </xdr:from>
    <xdr:to>
      <xdr:col>8</xdr:col>
      <xdr:colOff>23811</xdr:colOff>
      <xdr:row>46</xdr:row>
      <xdr:rowOff>44052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0968894-5A4A-4768-9960-928B5F5C1A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359569</xdr:colOff>
      <xdr:row>32</xdr:row>
      <xdr:rowOff>108347</xdr:rowOff>
    </xdr:from>
    <xdr:to>
      <xdr:col>14</xdr:col>
      <xdr:colOff>602456</xdr:colOff>
      <xdr:row>46</xdr:row>
      <xdr:rowOff>10716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E46C7493-998B-41AC-958B-2C16CFA0E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928688</xdr:colOff>
      <xdr:row>23</xdr:row>
      <xdr:rowOff>198126</xdr:rowOff>
    </xdr:from>
    <xdr:to>
      <xdr:col>8</xdr:col>
      <xdr:colOff>278210</xdr:colOff>
      <xdr:row>28</xdr:row>
      <xdr:rowOff>64100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293938" y="4944751"/>
          <a:ext cx="4969272" cy="89784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415137</xdr:colOff>
      <xdr:row>24</xdr:row>
      <xdr:rowOff>25429</xdr:rowOff>
    </xdr:from>
    <xdr:to>
      <xdr:col>18</xdr:col>
      <xdr:colOff>178241</xdr:colOff>
      <xdr:row>28</xdr:row>
      <xdr:rowOff>95511</xdr:rowOff>
    </xdr:to>
    <xdr:pic>
      <xdr:nvPicPr>
        <xdr:cNvPr id="3" name="Picture 2" descr=" ">
          <a:extLst>
            <a:ext uri="{FF2B5EF4-FFF2-40B4-BE49-F238E27FC236}">
              <a16:creationId xmlns="" xmlns:a16="http://schemas.microsoft.com/office/drawing/2014/main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102214" y="4975746"/>
          <a:ext cx="3519442" cy="875011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659806</xdr:colOff>
      <xdr:row>23</xdr:row>
      <xdr:rowOff>162254</xdr:rowOff>
    </xdr:from>
    <xdr:to>
      <xdr:col>17</xdr:col>
      <xdr:colOff>465670</xdr:colOff>
      <xdr:row>27</xdr:row>
      <xdr:rowOff>159728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879480" y="4745297"/>
          <a:ext cx="3533038" cy="770518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157301</xdr:colOff>
      <xdr:row>24</xdr:row>
      <xdr:rowOff>148348</xdr:rowOff>
    </xdr:from>
    <xdr:to>
      <xdr:col>7</xdr:col>
      <xdr:colOff>306117</xdr:colOff>
      <xdr:row>28</xdr:row>
      <xdr:rowOff>108618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73625" y="4994892"/>
          <a:ext cx="4112896" cy="744682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340178</xdr:colOff>
      <xdr:row>3</xdr:row>
      <xdr:rowOff>0</xdr:rowOff>
    </xdr:from>
    <xdr:to>
      <xdr:col>17</xdr:col>
      <xdr:colOff>340178</xdr:colOff>
      <xdr:row>3</xdr:row>
      <xdr:rowOff>190500</xdr:rowOff>
    </xdr:to>
    <xdr:cxnSp macro="">
      <xdr:nvCxnSpPr>
        <xdr:cNvPr id="2" name="Straight Arrow Connector 1">
          <a:extLst>
            <a:ext uri="{FF2B5EF4-FFF2-40B4-BE49-F238E27FC236}">
              <a16:creationId xmlns="" xmlns:a16="http://schemas.microsoft.com/office/drawing/2014/main" id="{F53FD680-ACBC-45F7-9C01-6C232AA0AA65}"/>
            </a:ext>
          </a:extLst>
        </xdr:cNvPr>
        <xdr:cNvCxnSpPr/>
      </xdr:nvCxnSpPr>
      <xdr:spPr>
        <a:xfrm flipV="1">
          <a:off x="11522528" y="571500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312964</xdr:colOff>
      <xdr:row>3</xdr:row>
      <xdr:rowOff>13608</xdr:rowOff>
    </xdr:from>
    <xdr:to>
      <xdr:col>21</xdr:col>
      <xdr:colOff>312964</xdr:colOff>
      <xdr:row>3</xdr:row>
      <xdr:rowOff>190500</xdr:rowOff>
    </xdr:to>
    <xdr:cxnSp macro="">
      <xdr:nvCxnSpPr>
        <xdr:cNvPr id="3" name="Straight Arrow Connector 2">
          <a:extLst>
            <a:ext uri="{FF2B5EF4-FFF2-40B4-BE49-F238E27FC236}">
              <a16:creationId xmlns="" xmlns:a16="http://schemas.microsoft.com/office/drawing/2014/main" id="{2C0415ED-BB6A-4D3E-A421-4B7F6B51F824}"/>
            </a:ext>
          </a:extLst>
        </xdr:cNvPr>
        <xdr:cNvCxnSpPr/>
      </xdr:nvCxnSpPr>
      <xdr:spPr>
        <a:xfrm>
          <a:off x="13933714" y="585108"/>
          <a:ext cx="0" cy="1768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6"/>
  <sheetViews>
    <sheetView zoomScale="62" zoomScaleNormal="62" workbookViewId="0">
      <selection activeCell="Q31" sqref="Q31:R31"/>
    </sheetView>
  </sheetViews>
  <sheetFormatPr defaultRowHeight="15.75" x14ac:dyDescent="0.25"/>
  <cols>
    <col min="1" max="2" width="9.140625" style="30"/>
    <col min="3" max="3" width="18.85546875" style="30" customWidth="1"/>
    <col min="4" max="6" width="9.140625" style="30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13.42578125" style="30" customWidth="1"/>
    <col min="12" max="12" width="12" style="30" customWidth="1"/>
    <col min="13" max="13" width="15.140625" style="30" customWidth="1"/>
    <col min="14" max="14" width="12.7109375" style="30" customWidth="1"/>
    <col min="15" max="15" width="12.140625" style="30" customWidth="1"/>
    <col min="16" max="16" width="9.140625" style="30"/>
    <col min="17" max="17" width="17.7109375" style="30" customWidth="1"/>
    <col min="18" max="18" width="15.7109375" style="30" customWidth="1"/>
    <col min="19" max="19" width="17" style="30" customWidth="1"/>
    <col min="20" max="20" width="15.5703125" style="30" customWidth="1"/>
    <col min="21" max="28" width="9.140625" style="30"/>
    <col min="29" max="30" width="9.140625" style="30" customWidth="1"/>
    <col min="31" max="16384" width="9.140625" style="30"/>
  </cols>
  <sheetData>
    <row r="2" spans="1:34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04" t="s">
        <v>37</v>
      </c>
      <c r="K2" s="204"/>
      <c r="L2" s="204"/>
      <c r="M2" s="204"/>
      <c r="N2" s="204"/>
      <c r="O2" s="33"/>
      <c r="Q2" s="196"/>
      <c r="R2" s="196"/>
      <c r="S2" s="196"/>
      <c r="T2" s="196"/>
      <c r="U2" s="196"/>
    </row>
    <row r="3" spans="1:34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61</v>
      </c>
      <c r="K3" s="204" t="s">
        <v>62</v>
      </c>
      <c r="L3" s="204"/>
      <c r="M3" s="204"/>
      <c r="N3" s="204" t="s">
        <v>3</v>
      </c>
      <c r="O3" s="204" t="s">
        <v>29</v>
      </c>
      <c r="Q3" s="45"/>
      <c r="R3" s="149"/>
      <c r="S3" s="149"/>
      <c r="T3" s="149"/>
      <c r="U3" s="46"/>
    </row>
    <row r="4" spans="1:34" x14ac:dyDescent="0.25">
      <c r="C4" s="204"/>
      <c r="D4" s="141">
        <v>1</v>
      </c>
      <c r="E4" s="141">
        <v>2</v>
      </c>
      <c r="F4" s="141">
        <v>3</v>
      </c>
      <c r="G4" s="204"/>
      <c r="H4" s="209"/>
      <c r="J4" s="204"/>
      <c r="K4" s="137" t="s">
        <v>104</v>
      </c>
      <c r="L4" s="137" t="s">
        <v>105</v>
      </c>
      <c r="M4" s="137" t="s">
        <v>106</v>
      </c>
      <c r="N4" s="204"/>
      <c r="O4" s="204"/>
      <c r="Q4" s="45"/>
      <c r="R4" s="169"/>
      <c r="S4" s="169"/>
      <c r="T4" s="169"/>
      <c r="U4" s="169"/>
      <c r="V4" s="169"/>
      <c r="W4" s="169"/>
    </row>
    <row r="5" spans="1:34" x14ac:dyDescent="0.25">
      <c r="C5" s="25" t="s">
        <v>92</v>
      </c>
      <c r="D5" s="138">
        <v>3.3090000000000002</v>
      </c>
      <c r="E5" s="142">
        <v>2.75</v>
      </c>
      <c r="F5" s="142">
        <v>2.75</v>
      </c>
      <c r="G5" s="34">
        <f>SUM(D5:F5)</f>
        <v>8.8090000000000011</v>
      </c>
      <c r="H5" s="32">
        <f>AVERAGE(D5:F5)</f>
        <v>2.9363333333333337</v>
      </c>
      <c r="J5" s="137" t="s">
        <v>101</v>
      </c>
      <c r="K5" s="36">
        <f>G5</f>
        <v>8.8090000000000011</v>
      </c>
      <c r="L5" s="36">
        <f>G6</f>
        <v>10.365</v>
      </c>
      <c r="M5" s="36">
        <f>G7</f>
        <v>10.956</v>
      </c>
      <c r="N5" s="32">
        <f>SUM(K5:M5)</f>
        <v>30.13</v>
      </c>
      <c r="O5" s="32">
        <f>AVERAGE(K5:M5)</f>
        <v>10.043333333333333</v>
      </c>
      <c r="Q5" s="46"/>
      <c r="R5" s="169"/>
      <c r="S5" s="169"/>
      <c r="T5" s="169"/>
      <c r="U5" s="169"/>
      <c r="V5" s="169"/>
      <c r="W5" s="169"/>
    </row>
    <row r="6" spans="1:34" x14ac:dyDescent="0.25">
      <c r="C6" s="25" t="s">
        <v>93</v>
      </c>
      <c r="D6" s="138">
        <v>4.165</v>
      </c>
      <c r="E6" s="138">
        <v>3.04</v>
      </c>
      <c r="F6" s="142">
        <v>3.16</v>
      </c>
      <c r="G6" s="34">
        <f t="shared" ref="G6:G13" si="0">SUM(D6:F6)</f>
        <v>10.365</v>
      </c>
      <c r="H6" s="32">
        <f t="shared" ref="H6:H13" si="1">AVERAGE(D6:F6)</f>
        <v>3.4550000000000001</v>
      </c>
      <c r="J6" s="137" t="s">
        <v>102</v>
      </c>
      <c r="K6" s="36">
        <f>G8</f>
        <v>8.8870000000000005</v>
      </c>
      <c r="L6" s="36">
        <f>G9</f>
        <v>11.503</v>
      </c>
      <c r="M6" s="36">
        <f>G10</f>
        <v>12.300999999999998</v>
      </c>
      <c r="N6" s="32">
        <f>SUM(K6:M6)</f>
        <v>32.691000000000003</v>
      </c>
      <c r="O6" s="32">
        <f>AVERAGE(K6:M6)</f>
        <v>10.897</v>
      </c>
      <c r="Q6" s="46"/>
      <c r="R6" s="169"/>
      <c r="S6" s="169"/>
      <c r="T6" s="169"/>
      <c r="U6" s="169"/>
      <c r="V6" s="169"/>
      <c r="W6" s="169"/>
    </row>
    <row r="7" spans="1:34" x14ac:dyDescent="0.25">
      <c r="C7" s="25" t="s">
        <v>94</v>
      </c>
      <c r="D7" s="138">
        <v>4.22</v>
      </c>
      <c r="E7" s="138">
        <v>3.3460000000000001</v>
      </c>
      <c r="F7" s="138">
        <v>3.39</v>
      </c>
      <c r="G7" s="34">
        <f t="shared" si="0"/>
        <v>10.956</v>
      </c>
      <c r="H7" s="32">
        <f t="shared" si="1"/>
        <v>3.6519999999999997</v>
      </c>
      <c r="J7" s="137" t="s">
        <v>103</v>
      </c>
      <c r="K7" s="36">
        <f>G11</f>
        <v>11.498000000000001</v>
      </c>
      <c r="L7" s="36">
        <f>G12</f>
        <v>10.229000000000001</v>
      </c>
      <c r="M7" s="36">
        <f>G13</f>
        <v>16.165999999999997</v>
      </c>
      <c r="N7" s="32">
        <f>SUM(K7:M7)</f>
        <v>37.893000000000001</v>
      </c>
      <c r="O7" s="32">
        <f>AVERAGE(K7:M7)</f>
        <v>12.631</v>
      </c>
      <c r="Q7" s="46"/>
      <c r="R7" s="169"/>
      <c r="S7" s="169"/>
      <c r="T7" s="169"/>
      <c r="U7" s="169"/>
      <c r="V7" s="169"/>
      <c r="W7" s="169"/>
    </row>
    <row r="8" spans="1:34" x14ac:dyDescent="0.25">
      <c r="A8" s="138"/>
      <c r="C8" s="25" t="s">
        <v>95</v>
      </c>
      <c r="D8" s="138">
        <v>3.04</v>
      </c>
      <c r="E8" s="138">
        <v>2.93</v>
      </c>
      <c r="F8" s="138">
        <v>2.9169999999999998</v>
      </c>
      <c r="G8" s="34">
        <f t="shared" si="0"/>
        <v>8.8870000000000005</v>
      </c>
      <c r="H8" s="32">
        <f t="shared" si="1"/>
        <v>2.9623333333333335</v>
      </c>
      <c r="J8" s="90" t="s">
        <v>3</v>
      </c>
      <c r="K8" s="37">
        <f>SUM(K5:K7)</f>
        <v>29.194000000000003</v>
      </c>
      <c r="L8" s="37">
        <f>SUM(L5:L7)</f>
        <v>32.097000000000001</v>
      </c>
      <c r="M8" s="37">
        <f>SUM(M5:M7)</f>
        <v>39.422999999999995</v>
      </c>
      <c r="N8" s="38">
        <f>SUM(K8:M8)</f>
        <v>100.714</v>
      </c>
      <c r="O8" s="102"/>
      <c r="Q8" s="45"/>
      <c r="R8" s="169"/>
      <c r="S8" s="169"/>
      <c r="T8" s="169"/>
      <c r="U8" s="169"/>
      <c r="V8" s="169"/>
      <c r="W8" s="169"/>
    </row>
    <row r="9" spans="1:34" x14ac:dyDescent="0.25">
      <c r="C9" s="25" t="s">
        <v>96</v>
      </c>
      <c r="D9" s="138">
        <v>4.258</v>
      </c>
      <c r="E9" s="138">
        <v>3.9359999999999999</v>
      </c>
      <c r="F9" s="138">
        <v>3.3090000000000002</v>
      </c>
      <c r="G9" s="34">
        <f t="shared" si="0"/>
        <v>11.503</v>
      </c>
      <c r="H9" s="32">
        <f t="shared" si="1"/>
        <v>3.8343333333333334</v>
      </c>
      <c r="J9" s="90" t="s">
        <v>24</v>
      </c>
      <c r="K9" s="91">
        <f>AVERAGE(K5:K7)</f>
        <v>9.7313333333333336</v>
      </c>
      <c r="L9" s="91">
        <f>AVERAGE(L5:L7)</f>
        <v>10.699</v>
      </c>
      <c r="M9" s="91">
        <f>AVERAGE(M5:M7)</f>
        <v>13.140999999999998</v>
      </c>
      <c r="N9" s="102"/>
      <c r="O9" s="102"/>
      <c r="Q9" s="45"/>
      <c r="R9" s="149"/>
      <c r="S9" s="149"/>
      <c r="T9" s="149"/>
      <c r="U9" s="46"/>
    </row>
    <row r="10" spans="1:34" x14ac:dyDescent="0.25">
      <c r="C10" s="25" t="s">
        <v>97</v>
      </c>
      <c r="D10" s="138">
        <v>3.9359999999999999</v>
      </c>
      <c r="E10" s="138">
        <v>4.2</v>
      </c>
      <c r="F10" s="138">
        <v>4.165</v>
      </c>
      <c r="G10" s="34">
        <f t="shared" si="0"/>
        <v>12.300999999999998</v>
      </c>
      <c r="H10" s="32">
        <f t="shared" si="1"/>
        <v>4.1003333333333325</v>
      </c>
      <c r="J10" s="109" t="s">
        <v>17</v>
      </c>
      <c r="K10" s="110">
        <f>G14^2/(K13*K14*K12)</f>
        <v>375.67814059259257</v>
      </c>
      <c r="Q10" s="45"/>
      <c r="R10" s="149"/>
      <c r="S10" s="149"/>
      <c r="T10" s="149"/>
      <c r="U10" s="46"/>
    </row>
    <row r="11" spans="1:34" x14ac:dyDescent="0.25">
      <c r="C11" s="25" t="s">
        <v>98</v>
      </c>
      <c r="D11" s="142">
        <v>3.08</v>
      </c>
      <c r="E11" s="138">
        <v>4.16</v>
      </c>
      <c r="F11" s="138">
        <v>4.258</v>
      </c>
      <c r="G11" s="34">
        <f t="shared" si="0"/>
        <v>11.498000000000001</v>
      </c>
      <c r="H11" s="32">
        <f t="shared" si="1"/>
        <v>3.8326666666666669</v>
      </c>
      <c r="J11" s="33" t="s">
        <v>0</v>
      </c>
      <c r="K11" s="33">
        <v>9</v>
      </c>
      <c r="M11" s="94" t="s">
        <v>58</v>
      </c>
      <c r="N11" s="94">
        <f>(SQRT(F25)/H14)*100</f>
        <v>13.284779822865564</v>
      </c>
      <c r="Q11" s="45"/>
      <c r="R11" s="149"/>
      <c r="S11" s="149"/>
      <c r="T11" s="45"/>
      <c r="U11" s="46"/>
      <c r="Z11" s="42"/>
      <c r="AA11" s="42"/>
      <c r="AB11" s="42"/>
    </row>
    <row r="12" spans="1:34" x14ac:dyDescent="0.25">
      <c r="C12" s="25" t="s">
        <v>99</v>
      </c>
      <c r="D12" s="138">
        <v>3.3540000000000001</v>
      </c>
      <c r="E12" s="138">
        <v>3.5550000000000002</v>
      </c>
      <c r="F12" s="138">
        <v>3.32</v>
      </c>
      <c r="G12" s="34">
        <f t="shared" si="0"/>
        <v>10.229000000000001</v>
      </c>
      <c r="H12" s="32">
        <f t="shared" si="1"/>
        <v>3.4096666666666668</v>
      </c>
      <c r="J12" s="33" t="s">
        <v>1</v>
      </c>
      <c r="K12" s="33">
        <v>3</v>
      </c>
      <c r="P12" s="43"/>
      <c r="Q12" s="45"/>
      <c r="R12" s="149"/>
      <c r="S12" s="149"/>
      <c r="T12" s="149"/>
      <c r="U12" s="46"/>
    </row>
    <row r="13" spans="1:34" x14ac:dyDescent="0.25">
      <c r="C13" s="25" t="s">
        <v>100</v>
      </c>
      <c r="D13" s="142">
        <v>4.5289999999999999</v>
      </c>
      <c r="E13" s="138">
        <v>5.81</v>
      </c>
      <c r="F13" s="138">
        <v>5.827</v>
      </c>
      <c r="G13" s="34">
        <f t="shared" si="0"/>
        <v>16.165999999999997</v>
      </c>
      <c r="H13" s="32">
        <f t="shared" si="1"/>
        <v>5.3886666666666656</v>
      </c>
      <c r="J13" s="33" t="s">
        <v>108</v>
      </c>
      <c r="K13" s="33">
        <v>3</v>
      </c>
      <c r="P13" s="42"/>
      <c r="Q13" s="45"/>
      <c r="R13" s="45"/>
      <c r="S13" s="45"/>
      <c r="T13" s="45"/>
      <c r="U13" s="46"/>
    </row>
    <row r="14" spans="1:34" x14ac:dyDescent="0.25">
      <c r="C14" s="23" t="s">
        <v>3</v>
      </c>
      <c r="D14" s="91">
        <f>SUM(D5:D13)</f>
        <v>33.890999999999991</v>
      </c>
      <c r="E14" s="91">
        <f>SUM(E5:E13)</f>
        <v>33.726999999999997</v>
      </c>
      <c r="F14" s="91">
        <f>SUM(F5:F13)</f>
        <v>33.095999999999997</v>
      </c>
      <c r="G14" s="38">
        <f>SUM(G5:G13)</f>
        <v>100.714</v>
      </c>
      <c r="H14" s="32">
        <f>AVERAGE(H5:H13)</f>
        <v>3.7301481481481478</v>
      </c>
      <c r="J14" s="33" t="s">
        <v>90</v>
      </c>
      <c r="K14" s="166">
        <v>3</v>
      </c>
      <c r="P14" s="42"/>
      <c r="Q14" s="45"/>
      <c r="R14" s="149"/>
      <c r="S14" s="149"/>
      <c r="T14" s="149"/>
      <c r="U14" s="46"/>
    </row>
    <row r="15" spans="1:34" x14ac:dyDescent="0.25">
      <c r="C15" s="45"/>
      <c r="D15" s="42"/>
      <c r="E15" s="42"/>
      <c r="J15" s="47"/>
      <c r="K15" s="42"/>
      <c r="P15" s="42"/>
      <c r="Q15" s="45"/>
      <c r="R15" s="149"/>
      <c r="S15" s="149"/>
      <c r="T15" s="149"/>
      <c r="U15" s="46"/>
    </row>
    <row r="16" spans="1:34" x14ac:dyDescent="0.25">
      <c r="C16" s="46"/>
      <c r="D16" s="42"/>
      <c r="E16" s="42"/>
      <c r="J16" s="47"/>
      <c r="K16" s="42"/>
      <c r="L16" s="196"/>
      <c r="M16" s="196"/>
      <c r="N16" s="45"/>
      <c r="O16" s="45"/>
      <c r="P16" s="52"/>
      <c r="Q16" s="45"/>
      <c r="R16" s="149"/>
      <c r="S16" s="149"/>
      <c r="T16" s="149"/>
      <c r="U16" s="46"/>
      <c r="V16" s="45"/>
      <c r="W16" s="45"/>
      <c r="X16" s="45"/>
      <c r="AC16" s="45"/>
      <c r="AD16" s="45"/>
      <c r="AE16" s="45"/>
      <c r="AF16" s="45"/>
      <c r="AG16" s="45"/>
      <c r="AH16" s="45"/>
    </row>
    <row r="17" spans="3:34" ht="16.5" thickBot="1" x14ac:dyDescent="0.3">
      <c r="C17" s="197" t="s">
        <v>44</v>
      </c>
      <c r="D17" s="197"/>
      <c r="E17" s="197"/>
      <c r="F17" s="197"/>
      <c r="G17" s="197"/>
      <c r="H17" s="197"/>
      <c r="I17" s="197"/>
      <c r="J17" s="197"/>
      <c r="K17" s="42"/>
      <c r="L17" s="42"/>
      <c r="M17" s="98" t="s">
        <v>64</v>
      </c>
      <c r="N17" s="98" t="s">
        <v>59</v>
      </c>
      <c r="O17" s="98" t="s">
        <v>60</v>
      </c>
      <c r="P17" s="52"/>
      <c r="Q17" s="242" t="s">
        <v>119</v>
      </c>
      <c r="R17" s="149"/>
      <c r="S17" s="149"/>
      <c r="T17" s="149"/>
      <c r="U17" s="46"/>
      <c r="V17" s="45"/>
      <c r="W17" s="45"/>
      <c r="X17" s="45"/>
      <c r="AC17" s="45"/>
      <c r="AD17" s="45"/>
      <c r="AE17" s="45"/>
      <c r="AF17" s="45"/>
      <c r="AG17" s="45"/>
      <c r="AH17" s="45"/>
    </row>
    <row r="18" spans="3:34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02" t="s">
        <v>11</v>
      </c>
      <c r="K18" s="42"/>
      <c r="L18" s="42"/>
      <c r="M18" s="96">
        <f>SQRT(F25/9)</f>
        <v>0.1651806561827262</v>
      </c>
      <c r="N18" s="96">
        <f>3.65</f>
        <v>3.65</v>
      </c>
      <c r="O18" s="96">
        <f>M18*N18</f>
        <v>0.60290939506695063</v>
      </c>
      <c r="P18" s="45"/>
      <c r="Q18" s="46">
        <f>SQRT(F25/K12)</f>
        <v>0.28610128893604797</v>
      </c>
      <c r="R18" s="177">
        <v>5.0309999999999997</v>
      </c>
      <c r="S18" s="149">
        <f>Q18*R18</f>
        <v>1.4393755846372573</v>
      </c>
      <c r="T18" s="149"/>
      <c r="U18" s="46"/>
      <c r="V18" s="45"/>
      <c r="W18" s="45"/>
      <c r="X18" s="45"/>
      <c r="AC18" s="45"/>
      <c r="AD18" s="45"/>
      <c r="AE18" s="45"/>
      <c r="AF18" s="45"/>
      <c r="AG18" s="45"/>
      <c r="AH18" s="45"/>
    </row>
    <row r="19" spans="3:34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03"/>
      <c r="K19" s="42"/>
      <c r="L19" s="42"/>
      <c r="M19" s="94" t="s">
        <v>4</v>
      </c>
      <c r="N19" s="95">
        <f>3.65*M18</f>
        <v>0.60290939506695063</v>
      </c>
      <c r="P19" s="45"/>
      <c r="Q19" s="244" t="s">
        <v>4</v>
      </c>
      <c r="R19" s="245">
        <f>S18</f>
        <v>1.4393755846372573</v>
      </c>
      <c r="S19" s="149"/>
      <c r="T19" s="149"/>
      <c r="U19" s="45"/>
      <c r="V19" s="45"/>
      <c r="W19" s="45"/>
      <c r="X19" s="45"/>
      <c r="AC19" s="45"/>
      <c r="AD19" s="45"/>
      <c r="AE19" s="45"/>
      <c r="AF19" s="45"/>
      <c r="AG19" s="45"/>
      <c r="AH19" s="45"/>
    </row>
    <row r="20" spans="3:34" ht="16.5" customHeight="1" thickBot="1" x14ac:dyDescent="0.3">
      <c r="C20" s="28" t="s">
        <v>12</v>
      </c>
      <c r="D20" s="39">
        <f>K12-1</f>
        <v>2</v>
      </c>
      <c r="E20" s="40">
        <f>(SUMSQ(D14:F14)/(K11))-K10</f>
        <v>3.9151185185119175E-2</v>
      </c>
      <c r="F20" s="40">
        <f>E20/D20</f>
        <v>1.9575592592559588E-2</v>
      </c>
      <c r="G20" s="41">
        <f>F20/F25</f>
        <v>7.9717566808765974E-2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K20" s="42"/>
      <c r="L20" s="42"/>
      <c r="P20" s="45"/>
      <c r="Q20" s="45"/>
      <c r="R20" s="149"/>
      <c r="S20" s="149"/>
      <c r="T20" s="45"/>
      <c r="U20" s="45"/>
      <c r="V20" s="45"/>
      <c r="W20" s="45"/>
      <c r="X20" s="45"/>
      <c r="AC20" s="45"/>
      <c r="AD20" s="45"/>
      <c r="AE20" s="45"/>
      <c r="AF20" s="45"/>
      <c r="AG20" s="45"/>
      <c r="AH20" s="45"/>
    </row>
    <row r="21" spans="3:34" ht="32.25" thickBot="1" x14ac:dyDescent="0.3">
      <c r="C21" s="28" t="s">
        <v>13</v>
      </c>
      <c r="D21" s="39">
        <f>(K13*K14)-1</f>
        <v>8</v>
      </c>
      <c r="E21" s="40">
        <f>(SUMSQ(G5:G13)/3)-K10</f>
        <v>12.93986674074074</v>
      </c>
      <c r="F21" s="40">
        <f t="shared" ref="F21:F26" si="2">E21/D21</f>
        <v>1.6174833425925925</v>
      </c>
      <c r="G21" s="41">
        <f>F21/F25</f>
        <v>6.5868675911348964</v>
      </c>
      <c r="H21" s="40">
        <f>FINV(H19,D21,D25)</f>
        <v>2.5910961798744014</v>
      </c>
      <c r="I21" s="40">
        <f>FINV(I19,D21,D25)</f>
        <v>3.8895721399261927</v>
      </c>
      <c r="J21" s="29" t="str">
        <f>IF(G21&lt;H21,"tn",IF(G21&lt;I21,"*","**"))</f>
        <v>**</v>
      </c>
      <c r="K21" s="74" t="s">
        <v>63</v>
      </c>
      <c r="L21" s="45"/>
      <c r="M21" s="33" t="s">
        <v>13</v>
      </c>
      <c r="N21" s="33" t="s">
        <v>18</v>
      </c>
      <c r="O21" s="33" t="s">
        <v>46</v>
      </c>
      <c r="P21" s="45"/>
      <c r="Q21" s="60" t="s">
        <v>91</v>
      </c>
      <c r="R21" s="178" t="s">
        <v>120</v>
      </c>
      <c r="S21" s="179" t="s">
        <v>118</v>
      </c>
      <c r="T21" s="104"/>
      <c r="U21" s="106"/>
      <c r="V21" s="107"/>
      <c r="W21" s="107"/>
      <c r="X21" s="107"/>
      <c r="AC21" s="107"/>
      <c r="AD21" s="45"/>
      <c r="AE21" s="45"/>
      <c r="AF21" s="45"/>
      <c r="AG21" s="45"/>
      <c r="AH21" s="45"/>
    </row>
    <row r="22" spans="3:34" ht="16.5" thickBot="1" x14ac:dyDescent="0.3">
      <c r="C22" s="28" t="s">
        <v>108</v>
      </c>
      <c r="D22" s="39">
        <f>K13-1</f>
        <v>2</v>
      </c>
      <c r="E22" s="40">
        <f>(SUMSQ(N5:N7)/9)-K10</f>
        <v>3.4771738518518873</v>
      </c>
      <c r="F22" s="40">
        <f t="shared" si="2"/>
        <v>1.7385869259259437</v>
      </c>
      <c r="G22" s="41">
        <f>F22/F25</f>
        <v>7.0800369779368451</v>
      </c>
      <c r="H22" s="40">
        <f>FINV(H19,D22,D25)</f>
        <v>3.6337234675916301</v>
      </c>
      <c r="I22" s="40">
        <f>FINV(I19,D22,D25)</f>
        <v>6.2262352803113821</v>
      </c>
      <c r="J22" s="29" t="str">
        <f>IF(G22&lt;H22,"tn",IF(G22&lt;I22,"*","**"))</f>
        <v>**</v>
      </c>
      <c r="K22" s="30" t="s">
        <v>114</v>
      </c>
      <c r="L22" s="45"/>
      <c r="M22" s="33" t="s">
        <v>101</v>
      </c>
      <c r="N22" s="32">
        <f>O5</f>
        <v>10.043333333333333</v>
      </c>
      <c r="O22" s="33" t="s">
        <v>19</v>
      </c>
      <c r="P22" s="46">
        <f>N22+N$25</f>
        <v>10.646242728400283</v>
      </c>
      <c r="Q22" s="25" t="s">
        <v>92</v>
      </c>
      <c r="R22" s="179">
        <f>H5</f>
        <v>2.9363333333333337</v>
      </c>
      <c r="S22" s="180" t="s">
        <v>19</v>
      </c>
      <c r="T22" s="167">
        <f>R22+R31</f>
        <v>4.3757089179705915</v>
      </c>
      <c r="U22" s="167"/>
      <c r="V22" s="167"/>
      <c r="W22" s="167"/>
      <c r="X22" s="107"/>
      <c r="Y22" s="107"/>
      <c r="Z22" s="107"/>
      <c r="AA22" s="107"/>
      <c r="AB22" s="107"/>
      <c r="AC22" s="107"/>
      <c r="AD22" s="45"/>
      <c r="AE22" s="45"/>
      <c r="AF22" s="45"/>
      <c r="AG22" s="45"/>
      <c r="AH22" s="45"/>
    </row>
    <row r="23" spans="3:34" ht="32.25" thickBot="1" x14ac:dyDescent="0.3">
      <c r="C23" s="28" t="s">
        <v>90</v>
      </c>
      <c r="D23" s="39">
        <f>K14-1</f>
        <v>2</v>
      </c>
      <c r="E23" s="40">
        <f>(SUMSQ(K8:M8)/9)-K10</f>
        <v>6.175189851851826</v>
      </c>
      <c r="F23" s="40">
        <f t="shared" si="2"/>
        <v>3.087594925925913</v>
      </c>
      <c r="G23" s="41">
        <f>F23/F25</f>
        <v>12.57359406220267</v>
      </c>
      <c r="H23" s="40">
        <f>FINV(H19,D23,D25)</f>
        <v>3.6337234675916301</v>
      </c>
      <c r="I23" s="40">
        <f>FINV(I19,D23,D25)</f>
        <v>6.2262352803113821</v>
      </c>
      <c r="J23" s="29" t="str">
        <f>IF(G23&lt;H23,"tn",IF(G23&lt;I23,"*","**"))</f>
        <v>**</v>
      </c>
      <c r="K23" s="74" t="s">
        <v>63</v>
      </c>
      <c r="L23" s="45"/>
      <c r="M23" s="33" t="s">
        <v>102</v>
      </c>
      <c r="N23" s="32">
        <f>O6</f>
        <v>10.897</v>
      </c>
      <c r="O23" s="33" t="s">
        <v>19</v>
      </c>
      <c r="P23" s="46">
        <f>N23+N$25</f>
        <v>11.49990939506695</v>
      </c>
      <c r="Q23" s="25" t="s">
        <v>93</v>
      </c>
      <c r="R23" s="179">
        <f t="shared" ref="R23:R30" si="3">H6</f>
        <v>3.4550000000000001</v>
      </c>
      <c r="S23" s="180" t="s">
        <v>19</v>
      </c>
      <c r="T23" s="167">
        <f>R23+R31</f>
        <v>4.8943755846372579</v>
      </c>
      <c r="U23" s="167"/>
      <c r="V23" s="167"/>
      <c r="W23" s="167"/>
      <c r="X23" s="107"/>
      <c r="Y23" s="107"/>
      <c r="Z23" s="107"/>
      <c r="AA23" s="107"/>
      <c r="AB23" s="107"/>
      <c r="AC23" s="107"/>
      <c r="AD23" s="45"/>
      <c r="AE23" s="45"/>
      <c r="AF23" s="45"/>
      <c r="AG23" s="45"/>
      <c r="AH23" s="45"/>
    </row>
    <row r="24" spans="3:34" ht="32.25" thickBot="1" x14ac:dyDescent="0.3">
      <c r="C24" s="28" t="s">
        <v>109</v>
      </c>
      <c r="D24" s="39">
        <f>D22*D23</f>
        <v>4</v>
      </c>
      <c r="E24" s="40">
        <f>E21-E22-E23</f>
        <v>3.2875030370370268</v>
      </c>
      <c r="F24" s="40">
        <f t="shared" si="2"/>
        <v>0.82187575925925671</v>
      </c>
      <c r="G24" s="41">
        <f>F24/F25</f>
        <v>3.3469196622000359</v>
      </c>
      <c r="H24" s="40">
        <f>FINV(H19,D24,D25)</f>
        <v>3.0069172799243447</v>
      </c>
      <c r="I24" s="40">
        <f>FINV(I19,D24,D25)</f>
        <v>4.772577999723211</v>
      </c>
      <c r="J24" s="29" t="str">
        <f>IF(G24&lt;H24,"tn",IF(G24&lt;I24,"*","**"))</f>
        <v>*</v>
      </c>
      <c r="K24" s="74" t="s">
        <v>110</v>
      </c>
      <c r="L24" s="45"/>
      <c r="M24" s="33" t="s">
        <v>103</v>
      </c>
      <c r="N24" s="32">
        <f>O7</f>
        <v>12.631</v>
      </c>
      <c r="O24" s="33" t="s">
        <v>112</v>
      </c>
      <c r="P24" s="46">
        <f>N24+N$25</f>
        <v>13.23390939506695</v>
      </c>
      <c r="Q24" s="25" t="s">
        <v>94</v>
      </c>
      <c r="R24" s="179">
        <f t="shared" si="3"/>
        <v>3.6519999999999997</v>
      </c>
      <c r="S24" s="180" t="s">
        <v>19</v>
      </c>
      <c r="T24" s="167">
        <f>R24+R31</f>
        <v>5.091375584637257</v>
      </c>
      <c r="U24" s="167"/>
      <c r="V24" s="167"/>
      <c r="W24" s="167"/>
      <c r="X24" s="107"/>
      <c r="Y24" s="107"/>
      <c r="Z24" s="107"/>
      <c r="AA24" s="107"/>
      <c r="AB24" s="107"/>
      <c r="AC24" s="107"/>
      <c r="AD24" s="45"/>
      <c r="AE24" s="45"/>
      <c r="AF24" s="45"/>
      <c r="AG24" s="45"/>
      <c r="AH24" s="45"/>
    </row>
    <row r="25" spans="3:34" ht="16.5" thickBot="1" x14ac:dyDescent="0.3">
      <c r="C25" s="28" t="s">
        <v>14</v>
      </c>
      <c r="D25" s="39">
        <f>D26-D20-D21</f>
        <v>16</v>
      </c>
      <c r="E25" s="40">
        <f>E26-E20-E21</f>
        <v>3.9289894814816648</v>
      </c>
      <c r="F25" s="40">
        <f t="shared" si="2"/>
        <v>0.24556184259260405</v>
      </c>
      <c r="G25" s="50"/>
      <c r="H25" s="50"/>
      <c r="I25" s="50"/>
      <c r="J25" s="51"/>
      <c r="K25" s="75"/>
      <c r="L25" s="45"/>
      <c r="M25" s="72" t="s">
        <v>4</v>
      </c>
      <c r="N25" s="205">
        <f>N19</f>
        <v>0.60290939506695063</v>
      </c>
      <c r="O25" s="205"/>
      <c r="P25" s="45"/>
      <c r="Q25" s="25" t="s">
        <v>95</v>
      </c>
      <c r="R25" s="179">
        <f t="shared" si="3"/>
        <v>2.9623333333333335</v>
      </c>
      <c r="S25" s="180" t="s">
        <v>19</v>
      </c>
      <c r="T25" s="167">
        <f>R25+R31</f>
        <v>4.4017089179705913</v>
      </c>
      <c r="U25" s="167"/>
      <c r="V25" s="167" t="s">
        <v>127</v>
      </c>
      <c r="W25" s="167"/>
      <c r="X25" s="107"/>
      <c r="Y25" s="107"/>
      <c r="Z25" s="107"/>
      <c r="AA25" s="107"/>
      <c r="AB25" s="107"/>
      <c r="AC25" s="107"/>
      <c r="AD25" s="45"/>
      <c r="AE25" s="45"/>
      <c r="AF25" s="45"/>
      <c r="AG25" s="45"/>
      <c r="AH25" s="45"/>
    </row>
    <row r="26" spans="3:34" ht="16.5" thickBot="1" x14ac:dyDescent="0.3">
      <c r="C26" s="28" t="s">
        <v>15</v>
      </c>
      <c r="D26" s="39">
        <f>(K13*K14*K12)-1</f>
        <v>26</v>
      </c>
      <c r="E26" s="40">
        <f>SUMSQ(D5:F13)-K10</f>
        <v>16.908007407407524</v>
      </c>
      <c r="F26" s="40">
        <f t="shared" si="2"/>
        <v>0.65030797720798172</v>
      </c>
      <c r="G26" s="50"/>
      <c r="H26" s="50"/>
      <c r="I26" s="50"/>
      <c r="J26" s="51"/>
      <c r="K26" s="75"/>
      <c r="L26" s="45"/>
      <c r="M26" s="33" t="s">
        <v>104</v>
      </c>
      <c r="N26" s="32">
        <f>K9</f>
        <v>9.7313333333333336</v>
      </c>
      <c r="O26" s="33" t="s">
        <v>19</v>
      </c>
      <c r="P26" s="46">
        <f>N26+N29</f>
        <v>10.331333333333333</v>
      </c>
      <c r="Q26" s="25" t="s">
        <v>96</v>
      </c>
      <c r="R26" s="179">
        <f t="shared" si="3"/>
        <v>3.8343333333333334</v>
      </c>
      <c r="S26" s="180" t="s">
        <v>19</v>
      </c>
      <c r="T26" s="167">
        <f>R26+R31</f>
        <v>5.2737089179705912</v>
      </c>
      <c r="U26" s="167"/>
      <c r="V26" s="167"/>
      <c r="W26" s="167"/>
      <c r="X26" s="107"/>
      <c r="Y26" s="107"/>
      <c r="Z26" s="107"/>
      <c r="AA26" s="107"/>
      <c r="AB26" s="107"/>
      <c r="AC26" s="107"/>
      <c r="AD26" s="45"/>
      <c r="AE26" s="45"/>
      <c r="AF26" s="45"/>
      <c r="AG26" s="45"/>
      <c r="AH26" s="45"/>
    </row>
    <row r="27" spans="3:34" x14ac:dyDescent="0.25">
      <c r="L27" s="45"/>
      <c r="M27" s="33" t="s">
        <v>105</v>
      </c>
      <c r="N27" s="32">
        <f>L9</f>
        <v>10.699</v>
      </c>
      <c r="O27" s="33" t="s">
        <v>121</v>
      </c>
      <c r="P27" s="46">
        <f>N27+N29</f>
        <v>11.298999999999999</v>
      </c>
      <c r="Q27" s="25" t="s">
        <v>97</v>
      </c>
      <c r="R27" s="179">
        <f t="shared" si="3"/>
        <v>4.1003333333333325</v>
      </c>
      <c r="S27" s="180" t="s">
        <v>121</v>
      </c>
      <c r="T27" s="167">
        <f>R27+R31</f>
        <v>5.5397089179705894</v>
      </c>
      <c r="U27" s="167"/>
      <c r="V27" s="167"/>
      <c r="W27" s="167"/>
      <c r="X27" s="107"/>
      <c r="Y27" s="107"/>
      <c r="Z27" s="107"/>
      <c r="AA27" s="107"/>
      <c r="AB27" s="107"/>
      <c r="AC27" s="107"/>
      <c r="AD27" s="45"/>
      <c r="AE27" s="45"/>
      <c r="AF27" s="45"/>
      <c r="AG27" s="45"/>
      <c r="AH27" s="45"/>
    </row>
    <row r="28" spans="3:34" x14ac:dyDescent="0.25">
      <c r="L28" s="45"/>
      <c r="M28" s="33" t="s">
        <v>106</v>
      </c>
      <c r="N28" s="32">
        <f>M9</f>
        <v>13.140999999999998</v>
      </c>
      <c r="O28" s="33" t="s">
        <v>112</v>
      </c>
      <c r="P28" s="46">
        <f>N28+N29</f>
        <v>13.740999999999998</v>
      </c>
      <c r="Q28" s="25" t="s">
        <v>98</v>
      </c>
      <c r="R28" s="179">
        <f t="shared" si="3"/>
        <v>3.8326666666666669</v>
      </c>
      <c r="S28" s="181" t="s">
        <v>19</v>
      </c>
      <c r="T28" s="167">
        <f>R28+R31</f>
        <v>5.2720422513039242</v>
      </c>
      <c r="U28" s="167"/>
      <c r="V28" s="108"/>
      <c r="W28" s="107"/>
      <c r="X28" s="107"/>
      <c r="Y28" s="107"/>
      <c r="Z28" s="107"/>
      <c r="AA28" s="107"/>
      <c r="AB28" s="107"/>
      <c r="AC28" s="107"/>
      <c r="AD28" s="45"/>
      <c r="AE28" s="45"/>
      <c r="AF28" s="45"/>
      <c r="AG28" s="45"/>
      <c r="AH28" s="45"/>
    </row>
    <row r="29" spans="3:34" x14ac:dyDescent="0.25">
      <c r="L29" s="45"/>
      <c r="M29" s="72" t="s">
        <v>4</v>
      </c>
      <c r="N29" s="205">
        <v>0.6</v>
      </c>
      <c r="O29" s="206"/>
      <c r="P29" s="45"/>
      <c r="Q29" s="25" t="s">
        <v>99</v>
      </c>
      <c r="R29" s="179">
        <f t="shared" si="3"/>
        <v>3.4096666666666668</v>
      </c>
      <c r="S29" s="181" t="s">
        <v>19</v>
      </c>
      <c r="T29" s="167">
        <f>R29+R31</f>
        <v>4.8490422513039242</v>
      </c>
      <c r="U29" s="167"/>
      <c r="V29" s="107"/>
      <c r="W29" s="107"/>
      <c r="X29" s="107"/>
      <c r="Y29" s="107"/>
      <c r="Z29" s="107"/>
      <c r="AA29" s="107"/>
      <c r="AB29" s="107"/>
      <c r="AC29" s="107"/>
      <c r="AD29" s="45"/>
      <c r="AE29" s="45"/>
      <c r="AF29" s="45"/>
      <c r="AG29" s="45"/>
      <c r="AH29" s="45"/>
    </row>
    <row r="30" spans="3:34" x14ac:dyDescent="0.25">
      <c r="L30" s="45"/>
      <c r="M30" s="45"/>
      <c r="N30" s="45"/>
      <c r="O30" s="45"/>
      <c r="P30" s="45"/>
      <c r="Q30" s="25" t="s">
        <v>100</v>
      </c>
      <c r="R30" s="179">
        <f t="shared" si="3"/>
        <v>5.3886666666666656</v>
      </c>
      <c r="S30" s="181" t="s">
        <v>112</v>
      </c>
      <c r="T30" s="167">
        <f>R30+R31</f>
        <v>6.8280422513039234</v>
      </c>
      <c r="U30" s="167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3:34" x14ac:dyDescent="0.25">
      <c r="H31" s="42"/>
      <c r="I31" s="42"/>
      <c r="J31" s="42"/>
      <c r="K31" s="42"/>
      <c r="L31" s="42"/>
      <c r="M31" s="42"/>
      <c r="N31" s="42"/>
      <c r="O31" s="42"/>
      <c r="P31" s="42"/>
      <c r="Q31" s="244" t="s">
        <v>4</v>
      </c>
      <c r="R31" s="246">
        <f>S18</f>
        <v>1.4393755846372573</v>
      </c>
      <c r="S31" s="168"/>
      <c r="T31" s="167"/>
      <c r="U31" s="167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3:34" x14ac:dyDescent="0.25">
      <c r="H32" s="42"/>
      <c r="I32" s="42"/>
      <c r="J32" s="42"/>
      <c r="K32" s="42"/>
      <c r="L32" s="42"/>
      <c r="M32" s="42"/>
      <c r="N32" s="42"/>
      <c r="O32" s="42"/>
      <c r="P32" s="42"/>
      <c r="Q32" s="45"/>
      <c r="R32" s="168"/>
      <c r="S32" s="168"/>
      <c r="T32" s="167"/>
      <c r="U32" s="167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8:21" x14ac:dyDescent="0.25">
      <c r="H33" s="42"/>
      <c r="I33" s="42"/>
      <c r="J33" s="42"/>
      <c r="K33" s="42"/>
      <c r="L33" s="42"/>
      <c r="M33" s="42"/>
      <c r="N33" s="42"/>
      <c r="O33" s="42"/>
      <c r="P33" s="42"/>
      <c r="R33" s="168"/>
      <c r="S33" s="168"/>
      <c r="T33" s="167"/>
      <c r="U33" s="167"/>
    </row>
    <row r="34" spans="8:21" x14ac:dyDescent="0.25">
      <c r="H34" s="42"/>
      <c r="I34" s="42"/>
      <c r="J34" s="42"/>
      <c r="K34" s="42"/>
      <c r="L34" s="42"/>
      <c r="M34" s="42"/>
      <c r="N34" s="42"/>
      <c r="O34" s="42"/>
      <c r="P34" s="42"/>
      <c r="R34" s="168"/>
      <c r="S34" s="168"/>
      <c r="T34" s="167"/>
      <c r="U34" s="167"/>
    </row>
    <row r="35" spans="8:21" x14ac:dyDescent="0.25">
      <c r="R35" s="168"/>
      <c r="S35" s="168"/>
      <c r="T35" s="167"/>
      <c r="U35" s="167"/>
    </row>
    <row r="36" spans="8:21" x14ac:dyDescent="0.25">
      <c r="S36" s="167"/>
      <c r="T36" s="167"/>
      <c r="U36" s="167"/>
    </row>
  </sheetData>
  <mergeCells count="22">
    <mergeCell ref="N25:O25"/>
    <mergeCell ref="N29:O29"/>
    <mergeCell ref="L16:M16"/>
    <mergeCell ref="C2:F2"/>
    <mergeCell ref="G2:G4"/>
    <mergeCell ref="H2:H4"/>
    <mergeCell ref="J2:N2"/>
    <mergeCell ref="C3:C4"/>
    <mergeCell ref="D3:F3"/>
    <mergeCell ref="J3:J4"/>
    <mergeCell ref="K3:M3"/>
    <mergeCell ref="N3:N4"/>
    <mergeCell ref="Q2:U2"/>
    <mergeCell ref="C17:J17"/>
    <mergeCell ref="C18:C19"/>
    <mergeCell ref="D18:D19"/>
    <mergeCell ref="E18:E19"/>
    <mergeCell ref="F18:F19"/>
    <mergeCell ref="G18:G19"/>
    <mergeCell ref="H18:I18"/>
    <mergeCell ref="J18:J19"/>
    <mergeCell ref="O3:O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77"/>
  <sheetViews>
    <sheetView zoomScale="68" zoomScaleNormal="68" workbookViewId="0">
      <selection activeCell="AB21" sqref="AB21"/>
    </sheetView>
  </sheetViews>
  <sheetFormatPr defaultRowHeight="15" x14ac:dyDescent="0.25"/>
  <cols>
    <col min="7" max="7" width="13.140625" customWidth="1"/>
    <col min="26" max="26" width="11.28515625" customWidth="1"/>
  </cols>
  <sheetData>
    <row r="1" spans="2:28" ht="26.25" x14ac:dyDescent="0.4">
      <c r="J1" s="219" t="s">
        <v>32</v>
      </c>
      <c r="K1" s="219"/>
      <c r="L1" s="219"/>
      <c r="M1" s="219"/>
      <c r="N1" s="219"/>
      <c r="O1" s="219"/>
      <c r="P1" s="219"/>
      <c r="Q1" s="219"/>
      <c r="R1" s="219"/>
    </row>
    <row r="2" spans="2:28" x14ac:dyDescent="0.25">
      <c r="Z2" s="107"/>
      <c r="AA2" s="107"/>
      <c r="AB2" s="107"/>
    </row>
    <row r="3" spans="2:28" ht="15.75" x14ac:dyDescent="0.25">
      <c r="B3" s="227" t="s">
        <v>20</v>
      </c>
      <c r="C3" s="228" t="s">
        <v>21</v>
      </c>
      <c r="D3" s="228"/>
      <c r="E3" s="228"/>
      <c r="F3" s="228"/>
      <c r="G3" s="228"/>
      <c r="H3" s="228"/>
      <c r="I3" s="228"/>
      <c r="J3" s="228"/>
      <c r="K3" s="20"/>
      <c r="L3" s="227" t="s">
        <v>16</v>
      </c>
      <c r="M3" s="21"/>
      <c r="N3" s="7" t="s">
        <v>22</v>
      </c>
      <c r="O3" s="22"/>
      <c r="P3" s="3"/>
      <c r="S3" s="16"/>
      <c r="T3" s="16"/>
      <c r="U3" s="16"/>
      <c r="V3" s="16"/>
      <c r="W3" s="16"/>
      <c r="X3" s="16"/>
      <c r="Z3" s="134" t="s">
        <v>89</v>
      </c>
      <c r="AA3" s="134"/>
      <c r="AB3" s="107"/>
    </row>
    <row r="4" spans="2:28" ht="15.75" x14ac:dyDescent="0.25">
      <c r="B4" s="227"/>
      <c r="C4" s="8" t="s">
        <v>92</v>
      </c>
      <c r="D4" s="8" t="s">
        <v>93</v>
      </c>
      <c r="E4" s="8" t="s">
        <v>94</v>
      </c>
      <c r="F4" s="8" t="s">
        <v>95</v>
      </c>
      <c r="G4" s="8" t="s">
        <v>96</v>
      </c>
      <c r="H4" s="8" t="s">
        <v>97</v>
      </c>
      <c r="I4" s="8" t="s">
        <v>98</v>
      </c>
      <c r="J4" s="8" t="s">
        <v>99</v>
      </c>
      <c r="K4" s="8" t="s">
        <v>100</v>
      </c>
      <c r="L4" s="227"/>
      <c r="M4" s="3"/>
      <c r="N4" s="12" t="s">
        <v>23</v>
      </c>
      <c r="O4" s="212" t="s">
        <v>13</v>
      </c>
      <c r="P4" s="213"/>
      <c r="Q4" s="213"/>
      <c r="R4" s="213"/>
      <c r="S4" s="213"/>
      <c r="T4" s="213"/>
      <c r="U4" s="213"/>
      <c r="V4" s="213"/>
      <c r="W4" s="214"/>
      <c r="X4" s="204" t="s">
        <v>15</v>
      </c>
      <c r="Z4" s="92" t="s">
        <v>48</v>
      </c>
      <c r="AA4" s="32">
        <f>STDEV(O6:O20)</f>
        <v>2.8535691936340255</v>
      </c>
      <c r="AB4" s="107"/>
    </row>
    <row r="5" spans="2:28" ht="15.75" x14ac:dyDescent="0.25">
      <c r="B5" s="9">
        <v>1</v>
      </c>
      <c r="C5" s="251">
        <v>4</v>
      </c>
      <c r="D5" s="251">
        <v>3</v>
      </c>
      <c r="E5" s="251">
        <v>4</v>
      </c>
      <c r="F5" s="251">
        <v>4</v>
      </c>
      <c r="G5" s="251">
        <v>3</v>
      </c>
      <c r="H5" s="251">
        <v>3</v>
      </c>
      <c r="I5" s="251">
        <v>4</v>
      </c>
      <c r="J5" s="251">
        <v>4</v>
      </c>
      <c r="K5" s="251">
        <v>3</v>
      </c>
      <c r="L5" s="2">
        <f>SUM(C5:K5)</f>
        <v>32</v>
      </c>
      <c r="M5" s="3"/>
      <c r="N5" s="12"/>
      <c r="O5" s="8" t="s">
        <v>48</v>
      </c>
      <c r="P5" s="8" t="s">
        <v>49</v>
      </c>
      <c r="Q5" s="8" t="s">
        <v>50</v>
      </c>
      <c r="R5" s="8" t="s">
        <v>51</v>
      </c>
      <c r="S5" s="8" t="s">
        <v>52</v>
      </c>
      <c r="T5" s="8" t="s">
        <v>53</v>
      </c>
      <c r="U5" s="8" t="s">
        <v>54</v>
      </c>
      <c r="V5" s="8" t="s">
        <v>55</v>
      </c>
      <c r="W5" s="8" t="s">
        <v>56</v>
      </c>
      <c r="X5" s="204"/>
      <c r="Z5" s="92" t="s">
        <v>49</v>
      </c>
      <c r="AA5" s="32">
        <f>STDEV(P6:P20)</f>
        <v>2.4088131833707971</v>
      </c>
      <c r="AB5" s="107"/>
    </row>
    <row r="6" spans="2:28" ht="15.75" x14ac:dyDescent="0.25">
      <c r="B6" s="9">
        <v>2</v>
      </c>
      <c r="C6" s="251">
        <v>4</v>
      </c>
      <c r="D6" s="251">
        <v>4</v>
      </c>
      <c r="E6" s="251">
        <v>4</v>
      </c>
      <c r="F6" s="251">
        <v>4</v>
      </c>
      <c r="G6" s="251">
        <v>4</v>
      </c>
      <c r="H6" s="251">
        <v>4</v>
      </c>
      <c r="I6" s="251">
        <v>4</v>
      </c>
      <c r="J6" s="251">
        <v>4</v>
      </c>
      <c r="K6" s="251">
        <v>4</v>
      </c>
      <c r="L6" s="2">
        <f t="shared" ref="L6:L12" si="0">SUM(C6:K6)</f>
        <v>36</v>
      </c>
      <c r="M6" s="3"/>
      <c r="N6" s="10">
        <v>1</v>
      </c>
      <c r="O6" s="253">
        <v>7</v>
      </c>
      <c r="P6" s="253">
        <v>2.5</v>
      </c>
      <c r="Q6" s="253">
        <v>7</v>
      </c>
      <c r="R6" s="253">
        <v>7</v>
      </c>
      <c r="S6" s="253">
        <v>2.5</v>
      </c>
      <c r="T6" s="253">
        <v>2.5</v>
      </c>
      <c r="U6" s="253">
        <v>7</v>
      </c>
      <c r="V6" s="253">
        <v>7</v>
      </c>
      <c r="W6" s="253">
        <v>2.5</v>
      </c>
      <c r="X6" s="12">
        <f>SUM(O6:W6)</f>
        <v>45</v>
      </c>
      <c r="Z6" s="92" t="s">
        <v>50</v>
      </c>
      <c r="AA6" s="32">
        <f>STDEV(Q6:Q20)</f>
        <v>1.8535679878856042</v>
      </c>
      <c r="AB6" s="107"/>
    </row>
    <row r="7" spans="2:28" ht="15.75" x14ac:dyDescent="0.25">
      <c r="B7" s="9">
        <v>3</v>
      </c>
      <c r="C7" s="251">
        <v>2</v>
      </c>
      <c r="D7" s="251">
        <v>4</v>
      </c>
      <c r="E7" s="251">
        <v>4</v>
      </c>
      <c r="F7" s="251">
        <v>4</v>
      </c>
      <c r="G7" s="251">
        <v>4</v>
      </c>
      <c r="H7" s="251">
        <v>2</v>
      </c>
      <c r="I7" s="251">
        <v>2</v>
      </c>
      <c r="J7" s="251">
        <v>4</v>
      </c>
      <c r="K7" s="251">
        <v>2</v>
      </c>
      <c r="L7" s="2">
        <f t="shared" si="0"/>
        <v>28</v>
      </c>
      <c r="M7" s="3"/>
      <c r="N7" s="10">
        <v>2</v>
      </c>
      <c r="O7" s="253">
        <v>9</v>
      </c>
      <c r="P7" s="253">
        <v>4.5</v>
      </c>
      <c r="Q7" s="253">
        <v>4.5</v>
      </c>
      <c r="R7" s="253">
        <v>4.5</v>
      </c>
      <c r="S7" s="253">
        <v>4.5</v>
      </c>
      <c r="T7" s="253">
        <v>4.5</v>
      </c>
      <c r="U7" s="253">
        <v>4.5</v>
      </c>
      <c r="V7" s="253">
        <v>4.5</v>
      </c>
      <c r="W7" s="253">
        <v>4.5</v>
      </c>
      <c r="X7" s="12">
        <f>SUM(O7:W7)</f>
        <v>45</v>
      </c>
      <c r="Z7" s="92" t="s">
        <v>51</v>
      </c>
      <c r="AA7" s="32">
        <f>STDEV(R6:R20)</f>
        <v>1.6782927833565473</v>
      </c>
      <c r="AB7" s="107"/>
    </row>
    <row r="8" spans="2:28" ht="15.75" x14ac:dyDescent="0.25">
      <c r="B8" s="9">
        <v>4</v>
      </c>
      <c r="C8" s="251">
        <v>4</v>
      </c>
      <c r="D8" s="251">
        <v>3</v>
      </c>
      <c r="E8" s="251">
        <v>3</v>
      </c>
      <c r="F8" s="251">
        <v>3</v>
      </c>
      <c r="G8" s="251">
        <v>3</v>
      </c>
      <c r="H8" s="251">
        <v>2</v>
      </c>
      <c r="I8" s="251">
        <v>4</v>
      </c>
      <c r="J8" s="251">
        <v>4</v>
      </c>
      <c r="K8" s="251">
        <v>3</v>
      </c>
      <c r="L8" s="2">
        <f t="shared" si="0"/>
        <v>29</v>
      </c>
      <c r="M8" s="3"/>
      <c r="N8" s="10">
        <v>3</v>
      </c>
      <c r="O8" s="253">
        <v>2.5</v>
      </c>
      <c r="P8" s="253">
        <v>7</v>
      </c>
      <c r="Q8" s="253">
        <v>7</v>
      </c>
      <c r="R8" s="253">
        <v>7</v>
      </c>
      <c r="S8" s="253">
        <v>7</v>
      </c>
      <c r="T8" s="253">
        <v>2.5</v>
      </c>
      <c r="U8" s="253">
        <v>2.5</v>
      </c>
      <c r="V8" s="253">
        <v>7</v>
      </c>
      <c r="W8" s="253">
        <v>2.5</v>
      </c>
      <c r="X8" s="12">
        <f>SUM(O8:W8)</f>
        <v>45</v>
      </c>
      <c r="Z8" s="92" t="s">
        <v>52</v>
      </c>
      <c r="AA8" s="32">
        <f>STDEV(S6:S20)</f>
        <v>1.8244372909397106</v>
      </c>
      <c r="AB8" s="107"/>
    </row>
    <row r="9" spans="2:28" ht="15.75" x14ac:dyDescent="0.25">
      <c r="B9" s="9">
        <v>5</v>
      </c>
      <c r="C9" s="251">
        <v>2</v>
      </c>
      <c r="D9" s="251">
        <v>4</v>
      </c>
      <c r="E9" s="251">
        <v>4</v>
      </c>
      <c r="F9" s="251">
        <v>4</v>
      </c>
      <c r="G9" s="251">
        <v>2</v>
      </c>
      <c r="H9" s="251">
        <v>4</v>
      </c>
      <c r="I9" s="251">
        <v>3</v>
      </c>
      <c r="J9" s="251">
        <v>2</v>
      </c>
      <c r="K9" s="251">
        <v>3</v>
      </c>
      <c r="L9" s="2">
        <f t="shared" si="0"/>
        <v>28</v>
      </c>
      <c r="M9" s="3"/>
      <c r="N9" s="10">
        <v>4</v>
      </c>
      <c r="O9" s="253">
        <v>8</v>
      </c>
      <c r="P9" s="253">
        <v>4</v>
      </c>
      <c r="Q9" s="253">
        <v>4</v>
      </c>
      <c r="R9" s="253">
        <v>4</v>
      </c>
      <c r="S9" s="253">
        <v>4</v>
      </c>
      <c r="T9" s="253">
        <v>1</v>
      </c>
      <c r="U9" s="253">
        <v>8</v>
      </c>
      <c r="V9" s="253">
        <v>8</v>
      </c>
      <c r="W9" s="253">
        <v>4</v>
      </c>
      <c r="X9" s="12">
        <f>SUM(O9:W9)</f>
        <v>45</v>
      </c>
      <c r="Z9" s="92" t="s">
        <v>53</v>
      </c>
      <c r="AA9" s="32">
        <f>STDEV(T6:T20)</f>
        <v>2.2028120556191246</v>
      </c>
      <c r="AB9" s="107"/>
    </row>
    <row r="10" spans="2:28" ht="15.75" x14ac:dyDescent="0.25">
      <c r="B10" s="9">
        <v>6</v>
      </c>
      <c r="C10" s="251">
        <v>2</v>
      </c>
      <c r="D10" s="251">
        <v>5</v>
      </c>
      <c r="E10" s="251">
        <v>5</v>
      </c>
      <c r="F10" s="251">
        <v>5</v>
      </c>
      <c r="G10" s="251">
        <v>5</v>
      </c>
      <c r="H10" s="251">
        <v>5</v>
      </c>
      <c r="I10" s="251">
        <v>5</v>
      </c>
      <c r="J10" s="251">
        <v>5</v>
      </c>
      <c r="K10" s="251">
        <v>5</v>
      </c>
      <c r="L10" s="2">
        <f t="shared" si="0"/>
        <v>42</v>
      </c>
      <c r="M10" s="3"/>
      <c r="N10" s="10">
        <v>5</v>
      </c>
      <c r="O10" s="253">
        <v>2</v>
      </c>
      <c r="P10" s="253">
        <v>7.5</v>
      </c>
      <c r="Q10" s="253">
        <v>7.5</v>
      </c>
      <c r="R10" s="253">
        <v>7.5</v>
      </c>
      <c r="S10" s="253">
        <v>2</v>
      </c>
      <c r="T10" s="253">
        <v>7.5</v>
      </c>
      <c r="U10" s="253">
        <v>4.5</v>
      </c>
      <c r="V10" s="253">
        <v>2</v>
      </c>
      <c r="W10" s="253">
        <v>4.5</v>
      </c>
      <c r="X10" s="12">
        <f t="shared" ref="X10:X20" si="1">SUM(O10:W10)</f>
        <v>45</v>
      </c>
      <c r="Z10" s="92" t="s">
        <v>54</v>
      </c>
      <c r="AA10" s="32">
        <f>STDEV(U6:U20)</f>
        <v>1.7471064513592047</v>
      </c>
      <c r="AB10" s="107"/>
    </row>
    <row r="11" spans="2:28" ht="15.75" x14ac:dyDescent="0.25">
      <c r="B11" s="9">
        <v>7</v>
      </c>
      <c r="C11" s="251">
        <v>2</v>
      </c>
      <c r="D11" s="251">
        <v>5</v>
      </c>
      <c r="E11" s="251">
        <v>5</v>
      </c>
      <c r="F11" s="251">
        <v>5</v>
      </c>
      <c r="G11" s="251">
        <v>5</v>
      </c>
      <c r="H11" s="251">
        <v>5</v>
      </c>
      <c r="I11" s="251">
        <v>5</v>
      </c>
      <c r="J11" s="251">
        <v>5</v>
      </c>
      <c r="K11" s="251">
        <v>5</v>
      </c>
      <c r="L11" s="2">
        <f t="shared" si="0"/>
        <v>42</v>
      </c>
      <c r="M11" s="3"/>
      <c r="N11" s="10">
        <v>6</v>
      </c>
      <c r="O11" s="253">
        <v>1</v>
      </c>
      <c r="P11" s="253">
        <v>5.5</v>
      </c>
      <c r="Q11" s="253">
        <v>5.5</v>
      </c>
      <c r="R11" s="253">
        <v>5.5</v>
      </c>
      <c r="S11" s="253">
        <v>5.5</v>
      </c>
      <c r="T11" s="253">
        <v>5.5</v>
      </c>
      <c r="U11" s="253">
        <v>5.5</v>
      </c>
      <c r="V11" s="253">
        <v>5.5</v>
      </c>
      <c r="W11" s="253">
        <v>5.5</v>
      </c>
      <c r="X11" s="12">
        <f t="shared" si="1"/>
        <v>45</v>
      </c>
      <c r="Z11" s="92" t="s">
        <v>55</v>
      </c>
      <c r="AA11" s="32">
        <f>STDEV(V6:V20)</f>
        <v>1.8561352577972587</v>
      </c>
      <c r="AB11" s="107"/>
    </row>
    <row r="12" spans="2:28" ht="15.75" x14ac:dyDescent="0.25">
      <c r="B12" s="9">
        <v>8</v>
      </c>
      <c r="C12" s="251">
        <v>5</v>
      </c>
      <c r="D12" s="251">
        <v>5</v>
      </c>
      <c r="E12" s="251">
        <v>4</v>
      </c>
      <c r="F12" s="251">
        <v>4</v>
      </c>
      <c r="G12" s="251">
        <v>4</v>
      </c>
      <c r="H12" s="251">
        <v>5</v>
      </c>
      <c r="I12" s="251">
        <v>5</v>
      </c>
      <c r="J12" s="251">
        <v>4</v>
      </c>
      <c r="K12" s="251">
        <v>4</v>
      </c>
      <c r="L12" s="2">
        <f t="shared" si="0"/>
        <v>40</v>
      </c>
      <c r="M12" s="3"/>
      <c r="N12" s="10">
        <v>7</v>
      </c>
      <c r="O12" s="253">
        <v>1</v>
      </c>
      <c r="P12" s="253">
        <v>5.5</v>
      </c>
      <c r="Q12" s="253">
        <v>5.5</v>
      </c>
      <c r="R12" s="253">
        <v>5.5</v>
      </c>
      <c r="S12" s="253">
        <v>5.5</v>
      </c>
      <c r="T12" s="253">
        <v>5.5</v>
      </c>
      <c r="U12" s="253">
        <v>5.5</v>
      </c>
      <c r="V12" s="253">
        <v>5.5</v>
      </c>
      <c r="W12" s="253">
        <v>5.5</v>
      </c>
      <c r="X12" s="12">
        <f t="shared" si="1"/>
        <v>45</v>
      </c>
      <c r="Z12" s="92" t="s">
        <v>56</v>
      </c>
      <c r="AA12" s="32">
        <f>STDEV(W6:W20)</f>
        <v>1.8695555876298773</v>
      </c>
      <c r="AB12" s="107"/>
    </row>
    <row r="13" spans="2:28" ht="15.75" x14ac:dyDescent="0.25">
      <c r="B13" s="9">
        <v>9</v>
      </c>
      <c r="C13" s="251">
        <v>4</v>
      </c>
      <c r="D13" s="251">
        <v>5</v>
      </c>
      <c r="E13" s="251">
        <v>5</v>
      </c>
      <c r="F13" s="251">
        <v>5</v>
      </c>
      <c r="G13" s="251">
        <v>5</v>
      </c>
      <c r="H13" s="251">
        <v>5</v>
      </c>
      <c r="I13" s="251">
        <v>5</v>
      </c>
      <c r="J13" s="251">
        <v>5</v>
      </c>
      <c r="K13" s="251">
        <v>5</v>
      </c>
      <c r="L13" s="2">
        <f>SUM(C13:K13)</f>
        <v>44</v>
      </c>
      <c r="M13" s="3"/>
      <c r="N13" s="10">
        <v>8</v>
      </c>
      <c r="O13" s="253">
        <v>7.5</v>
      </c>
      <c r="P13" s="253">
        <v>7.5</v>
      </c>
      <c r="Q13" s="253">
        <v>3</v>
      </c>
      <c r="R13" s="253">
        <v>3</v>
      </c>
      <c r="S13" s="253">
        <v>3</v>
      </c>
      <c r="T13" s="253">
        <v>7.5</v>
      </c>
      <c r="U13" s="253">
        <v>7.5</v>
      </c>
      <c r="V13" s="253">
        <v>3</v>
      </c>
      <c r="W13" s="253">
        <v>3</v>
      </c>
      <c r="X13" s="12">
        <f t="shared" si="1"/>
        <v>45</v>
      </c>
      <c r="Z13" s="117"/>
      <c r="AA13" s="122"/>
      <c r="AB13" s="107"/>
    </row>
    <row r="14" spans="2:28" ht="15.75" x14ac:dyDescent="0.25">
      <c r="B14" s="9">
        <v>10</v>
      </c>
      <c r="C14" s="251">
        <v>2</v>
      </c>
      <c r="D14" s="251">
        <v>5</v>
      </c>
      <c r="E14" s="251">
        <v>4</v>
      </c>
      <c r="F14" s="251">
        <v>4</v>
      </c>
      <c r="G14" s="251">
        <v>2</v>
      </c>
      <c r="H14" s="251">
        <v>4</v>
      </c>
      <c r="I14" s="251">
        <v>4</v>
      </c>
      <c r="J14" s="251">
        <v>4</v>
      </c>
      <c r="K14" s="251">
        <v>4</v>
      </c>
      <c r="L14" s="2">
        <f t="shared" ref="L14:L22" si="2">SUM(C14:K14)</f>
        <v>33</v>
      </c>
      <c r="M14" s="3"/>
      <c r="N14" s="10">
        <v>9</v>
      </c>
      <c r="O14" s="253">
        <v>1</v>
      </c>
      <c r="P14" s="253">
        <v>5.5</v>
      </c>
      <c r="Q14" s="253">
        <v>5.5</v>
      </c>
      <c r="R14" s="253">
        <v>5.5</v>
      </c>
      <c r="S14" s="253">
        <v>5.5</v>
      </c>
      <c r="T14" s="253">
        <v>5.5</v>
      </c>
      <c r="U14" s="253">
        <v>5.5</v>
      </c>
      <c r="V14" s="253">
        <v>5.5</v>
      </c>
      <c r="W14" s="253">
        <v>5.5</v>
      </c>
      <c r="X14" s="12">
        <f t="shared" si="1"/>
        <v>45</v>
      </c>
      <c r="Z14" s="117"/>
      <c r="AA14" s="122"/>
      <c r="AB14" s="107"/>
    </row>
    <row r="15" spans="2:28" ht="15.75" x14ac:dyDescent="0.25">
      <c r="B15" s="9">
        <v>11</v>
      </c>
      <c r="C15" s="251">
        <v>2</v>
      </c>
      <c r="D15" s="251">
        <v>5</v>
      </c>
      <c r="E15" s="251">
        <v>2</v>
      </c>
      <c r="F15" s="251">
        <v>5</v>
      </c>
      <c r="G15" s="251">
        <v>5</v>
      </c>
      <c r="H15" s="251">
        <v>5</v>
      </c>
      <c r="I15" s="251">
        <v>2</v>
      </c>
      <c r="J15" s="251">
        <v>5</v>
      </c>
      <c r="K15" s="251">
        <v>5</v>
      </c>
      <c r="L15" s="2">
        <f t="shared" si="2"/>
        <v>36</v>
      </c>
      <c r="M15" s="3"/>
      <c r="N15" s="10">
        <v>10</v>
      </c>
      <c r="O15" s="253">
        <v>1.5</v>
      </c>
      <c r="P15" s="253">
        <v>9</v>
      </c>
      <c r="Q15" s="253">
        <v>5.5</v>
      </c>
      <c r="R15" s="253">
        <v>5.5</v>
      </c>
      <c r="S15" s="253">
        <v>1.5</v>
      </c>
      <c r="T15" s="253">
        <v>5.5</v>
      </c>
      <c r="U15" s="253">
        <v>5.5</v>
      </c>
      <c r="V15" s="253">
        <v>5.5</v>
      </c>
      <c r="W15" s="253">
        <v>5.5</v>
      </c>
      <c r="X15" s="12">
        <f t="shared" si="1"/>
        <v>45</v>
      </c>
      <c r="Z15" s="117"/>
      <c r="AA15" s="122"/>
      <c r="AB15" s="107"/>
    </row>
    <row r="16" spans="2:28" ht="15.75" x14ac:dyDescent="0.25">
      <c r="B16" s="9">
        <v>12</v>
      </c>
      <c r="C16" s="251">
        <v>2</v>
      </c>
      <c r="D16" s="251">
        <v>1</v>
      </c>
      <c r="E16" s="251">
        <v>2</v>
      </c>
      <c r="F16" s="251">
        <v>4</v>
      </c>
      <c r="G16" s="251">
        <v>2</v>
      </c>
      <c r="H16" s="251">
        <v>5</v>
      </c>
      <c r="I16" s="251">
        <v>4</v>
      </c>
      <c r="J16" s="251">
        <v>3</v>
      </c>
      <c r="K16" s="251">
        <v>3</v>
      </c>
      <c r="L16" s="2">
        <f t="shared" si="2"/>
        <v>26</v>
      </c>
      <c r="M16" s="3"/>
      <c r="N16" s="10">
        <v>11</v>
      </c>
      <c r="O16" s="253">
        <v>2</v>
      </c>
      <c r="P16" s="253">
        <v>6.5</v>
      </c>
      <c r="Q16" s="253">
        <v>2</v>
      </c>
      <c r="R16" s="253">
        <v>6.5</v>
      </c>
      <c r="S16" s="253">
        <v>6.5</v>
      </c>
      <c r="T16" s="253">
        <v>6.5</v>
      </c>
      <c r="U16" s="253">
        <v>2</v>
      </c>
      <c r="V16" s="253">
        <v>6.5</v>
      </c>
      <c r="W16" s="253">
        <v>6.5</v>
      </c>
      <c r="X16" s="12">
        <f t="shared" si="1"/>
        <v>45</v>
      </c>
      <c r="Z16" s="117"/>
      <c r="AA16" s="106"/>
      <c r="AB16" s="107"/>
    </row>
    <row r="17" spans="2:28" ht="15.75" x14ac:dyDescent="0.25">
      <c r="B17" s="9">
        <v>13</v>
      </c>
      <c r="C17" s="251">
        <v>1</v>
      </c>
      <c r="D17" s="251">
        <v>2</v>
      </c>
      <c r="E17" s="251">
        <v>4</v>
      </c>
      <c r="F17" s="251">
        <v>2</v>
      </c>
      <c r="G17" s="251">
        <v>4</v>
      </c>
      <c r="H17" s="251">
        <v>4</v>
      </c>
      <c r="I17" s="251">
        <v>4</v>
      </c>
      <c r="J17" s="251">
        <v>5</v>
      </c>
      <c r="K17" s="251">
        <v>5</v>
      </c>
      <c r="L17" s="2">
        <f>SUM(C17:K17)</f>
        <v>31</v>
      </c>
      <c r="M17" s="3"/>
      <c r="N17" s="49">
        <v>12</v>
      </c>
      <c r="O17" s="253">
        <v>3</v>
      </c>
      <c r="P17" s="253">
        <v>1</v>
      </c>
      <c r="Q17" s="253">
        <v>3</v>
      </c>
      <c r="R17" s="253">
        <v>7.5</v>
      </c>
      <c r="S17" s="253">
        <v>3</v>
      </c>
      <c r="T17" s="253">
        <v>9</v>
      </c>
      <c r="U17" s="253">
        <v>7.5</v>
      </c>
      <c r="V17" s="253">
        <v>5.5</v>
      </c>
      <c r="W17" s="253">
        <v>5.5</v>
      </c>
      <c r="X17" s="12">
        <f t="shared" si="1"/>
        <v>45</v>
      </c>
      <c r="Z17" s="117"/>
      <c r="AA17" s="106"/>
      <c r="AB17" s="107"/>
    </row>
    <row r="18" spans="2:28" ht="15.75" x14ac:dyDescent="0.25">
      <c r="B18" s="9">
        <v>14</v>
      </c>
      <c r="C18" s="251">
        <v>3</v>
      </c>
      <c r="D18" s="251">
        <v>2</v>
      </c>
      <c r="E18" s="251">
        <v>2</v>
      </c>
      <c r="F18" s="251">
        <v>4</v>
      </c>
      <c r="G18" s="251">
        <v>5</v>
      </c>
      <c r="H18" s="251">
        <v>5</v>
      </c>
      <c r="I18" s="251">
        <v>5</v>
      </c>
      <c r="J18" s="251">
        <v>5</v>
      </c>
      <c r="K18" s="251">
        <v>5</v>
      </c>
      <c r="L18" s="2">
        <f t="shared" si="2"/>
        <v>36</v>
      </c>
      <c r="M18" s="3"/>
      <c r="N18" s="10">
        <v>13</v>
      </c>
      <c r="O18" s="253">
        <v>1</v>
      </c>
      <c r="P18" s="253">
        <v>2.5</v>
      </c>
      <c r="Q18" s="253">
        <v>5.5</v>
      </c>
      <c r="R18" s="253">
        <v>2.5</v>
      </c>
      <c r="S18" s="253">
        <v>5.5</v>
      </c>
      <c r="T18" s="253">
        <v>5.5</v>
      </c>
      <c r="U18" s="253">
        <v>5.5</v>
      </c>
      <c r="V18" s="253">
        <v>8.5</v>
      </c>
      <c r="W18" s="253">
        <v>8.5</v>
      </c>
      <c r="X18" s="12">
        <f t="shared" si="1"/>
        <v>45</v>
      </c>
      <c r="Z18" s="117"/>
      <c r="AA18" s="106"/>
      <c r="AB18" s="107"/>
    </row>
    <row r="19" spans="2:28" ht="15.75" x14ac:dyDescent="0.25">
      <c r="B19" s="9">
        <v>15</v>
      </c>
      <c r="C19" s="251">
        <v>3</v>
      </c>
      <c r="D19" s="251">
        <v>3</v>
      </c>
      <c r="E19" s="251">
        <v>4</v>
      </c>
      <c r="F19" s="251">
        <v>3</v>
      </c>
      <c r="G19" s="251">
        <v>3</v>
      </c>
      <c r="H19" s="251">
        <v>3</v>
      </c>
      <c r="I19" s="251">
        <v>4</v>
      </c>
      <c r="J19" s="251">
        <v>5</v>
      </c>
      <c r="K19" s="251">
        <v>5</v>
      </c>
      <c r="L19" s="2">
        <f t="shared" si="2"/>
        <v>33</v>
      </c>
      <c r="M19" s="3"/>
      <c r="N19" s="10">
        <v>14</v>
      </c>
      <c r="O19" s="253">
        <v>3</v>
      </c>
      <c r="P19" s="253">
        <v>1.5</v>
      </c>
      <c r="Q19" s="253">
        <v>1.5</v>
      </c>
      <c r="R19" s="253">
        <v>4</v>
      </c>
      <c r="S19" s="253">
        <v>7</v>
      </c>
      <c r="T19" s="253">
        <v>7</v>
      </c>
      <c r="U19" s="254">
        <v>7</v>
      </c>
      <c r="V19" s="253">
        <v>7</v>
      </c>
      <c r="W19" s="253">
        <v>7</v>
      </c>
      <c r="X19" s="12">
        <f t="shared" si="1"/>
        <v>45</v>
      </c>
      <c r="Z19" s="117"/>
      <c r="AA19" s="106"/>
      <c r="AB19" s="107"/>
    </row>
    <row r="20" spans="2:28" ht="15.75" x14ac:dyDescent="0.25">
      <c r="B20" s="9"/>
      <c r="C20" s="251"/>
      <c r="D20" s="251"/>
      <c r="E20" s="251"/>
      <c r="F20" s="251"/>
      <c r="G20" s="251"/>
      <c r="H20" s="251"/>
      <c r="I20" s="251"/>
      <c r="J20" s="251"/>
      <c r="K20" s="251"/>
      <c r="L20" s="2">
        <f t="shared" si="2"/>
        <v>0</v>
      </c>
      <c r="M20" s="3"/>
      <c r="N20" s="10">
        <v>15</v>
      </c>
      <c r="O20" s="253">
        <v>3</v>
      </c>
      <c r="P20" s="253">
        <v>3</v>
      </c>
      <c r="Q20" s="253">
        <v>6.5</v>
      </c>
      <c r="R20" s="253">
        <v>3</v>
      </c>
      <c r="S20" s="253">
        <v>3</v>
      </c>
      <c r="T20" s="253">
        <v>3</v>
      </c>
      <c r="U20" s="253">
        <v>6.5</v>
      </c>
      <c r="V20" s="253">
        <v>8.5</v>
      </c>
      <c r="W20" s="253">
        <v>8.5</v>
      </c>
      <c r="X20" s="12">
        <f t="shared" si="1"/>
        <v>45</v>
      </c>
      <c r="Z20" s="117"/>
      <c r="AA20" s="106"/>
      <c r="AB20" s="107"/>
    </row>
    <row r="21" spans="2:28" ht="15.75" x14ac:dyDescent="0.25">
      <c r="B21" s="9"/>
      <c r="C21" s="251"/>
      <c r="D21" s="251"/>
      <c r="E21" s="251"/>
      <c r="F21" s="251"/>
      <c r="G21" s="251"/>
      <c r="H21" s="251"/>
      <c r="I21" s="251"/>
      <c r="J21" s="251"/>
      <c r="K21" s="251"/>
      <c r="L21" s="2">
        <f t="shared" si="2"/>
        <v>0</v>
      </c>
      <c r="M21" s="3"/>
      <c r="N21" s="12" t="s">
        <v>15</v>
      </c>
      <c r="O21" s="14">
        <f t="shared" ref="O21:W21" si="3">SUM(O6:O20)</f>
        <v>52.5</v>
      </c>
      <c r="P21" s="14">
        <f t="shared" si="3"/>
        <v>73</v>
      </c>
      <c r="Q21" s="14">
        <f t="shared" si="3"/>
        <v>73.5</v>
      </c>
      <c r="R21" s="14">
        <f t="shared" si="3"/>
        <v>78.5</v>
      </c>
      <c r="S21" s="14">
        <f t="shared" si="3"/>
        <v>66</v>
      </c>
      <c r="T21" s="14">
        <f t="shared" si="3"/>
        <v>78.5</v>
      </c>
      <c r="U21" s="14">
        <f t="shared" si="3"/>
        <v>84.5</v>
      </c>
      <c r="V21" s="14">
        <f t="shared" si="3"/>
        <v>89.5</v>
      </c>
      <c r="W21" s="14">
        <f t="shared" si="3"/>
        <v>79</v>
      </c>
      <c r="X21" s="15"/>
      <c r="Z21" s="117"/>
      <c r="AA21" s="106"/>
      <c r="AB21" s="107"/>
    </row>
    <row r="22" spans="2:28" ht="15.75" x14ac:dyDescent="0.25">
      <c r="B22" s="9"/>
      <c r="C22" s="251"/>
      <c r="D22" s="251"/>
      <c r="E22" s="251"/>
      <c r="F22" s="251"/>
      <c r="G22" s="251"/>
      <c r="H22" s="251"/>
      <c r="I22" s="251"/>
      <c r="J22" s="251"/>
      <c r="K22" s="251"/>
      <c r="L22" s="2">
        <f t="shared" si="2"/>
        <v>0</v>
      </c>
      <c r="M22" s="3"/>
      <c r="N22" s="12" t="s">
        <v>26</v>
      </c>
      <c r="O22" s="93">
        <f t="shared" ref="O22:W22" si="4">AVERAGE(O6:O20)</f>
        <v>3.5</v>
      </c>
      <c r="P22" s="93">
        <f t="shared" si="4"/>
        <v>4.8666666666666663</v>
      </c>
      <c r="Q22" s="93">
        <f t="shared" si="4"/>
        <v>4.9000000000000004</v>
      </c>
      <c r="R22" s="93">
        <f t="shared" si="4"/>
        <v>5.2333333333333334</v>
      </c>
      <c r="S22" s="93">
        <f t="shared" si="4"/>
        <v>4.4000000000000004</v>
      </c>
      <c r="T22" s="93">
        <f t="shared" si="4"/>
        <v>5.2333333333333334</v>
      </c>
      <c r="U22" s="93">
        <f t="shared" si="4"/>
        <v>5.6333333333333337</v>
      </c>
      <c r="V22" s="93">
        <f t="shared" si="4"/>
        <v>5.9666666666666668</v>
      </c>
      <c r="W22" s="93">
        <f t="shared" si="4"/>
        <v>5.2666666666666666</v>
      </c>
      <c r="X22" s="15"/>
      <c r="Z22" s="117"/>
      <c r="AA22" s="106"/>
      <c r="AB22" s="107"/>
    </row>
    <row r="23" spans="2:28" ht="15.75" x14ac:dyDescent="0.25">
      <c r="B23" s="1" t="s">
        <v>18</v>
      </c>
      <c r="C23" s="173">
        <f t="shared" ref="C23:K23" si="5">AVERAGE(C5:C22)</f>
        <v>2.8</v>
      </c>
      <c r="D23" s="173">
        <f t="shared" si="5"/>
        <v>3.7333333333333334</v>
      </c>
      <c r="E23" s="173">
        <f t="shared" si="5"/>
        <v>3.7333333333333334</v>
      </c>
      <c r="F23" s="173">
        <f t="shared" si="5"/>
        <v>4</v>
      </c>
      <c r="G23" s="173">
        <f t="shared" si="5"/>
        <v>3.7333333333333334</v>
      </c>
      <c r="H23" s="173">
        <f t="shared" si="5"/>
        <v>4.0666666666666664</v>
      </c>
      <c r="I23" s="173">
        <f t="shared" si="5"/>
        <v>4</v>
      </c>
      <c r="J23" s="173">
        <f t="shared" si="5"/>
        <v>4.2666666666666666</v>
      </c>
      <c r="K23" s="173">
        <f t="shared" si="5"/>
        <v>4.0666666666666664</v>
      </c>
      <c r="L23" s="1"/>
      <c r="M23" s="3"/>
      <c r="Z23" s="117"/>
      <c r="AA23" s="106"/>
      <c r="AB23" s="107"/>
    </row>
    <row r="24" spans="2:28" ht="15.75" x14ac:dyDescent="0.25">
      <c r="B24" s="1" t="s">
        <v>2</v>
      </c>
      <c r="C24" s="1">
        <f t="shared" ref="C24:K24" si="6">SUM(C5:C22)</f>
        <v>42</v>
      </c>
      <c r="D24" s="1">
        <f t="shared" si="6"/>
        <v>56</v>
      </c>
      <c r="E24" s="1">
        <f t="shared" si="6"/>
        <v>56</v>
      </c>
      <c r="F24" s="1">
        <f t="shared" si="6"/>
        <v>60</v>
      </c>
      <c r="G24" s="1">
        <f t="shared" si="6"/>
        <v>56</v>
      </c>
      <c r="H24" s="1">
        <f t="shared" si="6"/>
        <v>61</v>
      </c>
      <c r="I24" s="1">
        <f t="shared" si="6"/>
        <v>60</v>
      </c>
      <c r="J24" s="1">
        <f t="shared" si="6"/>
        <v>64</v>
      </c>
      <c r="K24" s="1">
        <f t="shared" si="6"/>
        <v>61</v>
      </c>
      <c r="L24" s="1"/>
      <c r="M24" s="3"/>
      <c r="Z24" s="117"/>
      <c r="AA24" s="106"/>
      <c r="AB24" s="107"/>
    </row>
    <row r="25" spans="2:28" ht="15.75" x14ac:dyDescent="0.25">
      <c r="M25" s="3"/>
      <c r="Z25" s="117"/>
      <c r="AA25" s="106"/>
      <c r="AB25" s="107"/>
    </row>
    <row r="26" spans="2:28" ht="15.75" x14ac:dyDescent="0.25">
      <c r="C26" s="24"/>
      <c r="D26" s="24"/>
      <c r="E26" s="24"/>
      <c r="F26" s="24"/>
      <c r="G26" s="24"/>
      <c r="H26" s="24"/>
      <c r="M26" s="3"/>
      <c r="Z26" s="117"/>
      <c r="AA26" s="106"/>
      <c r="AB26" s="107"/>
    </row>
    <row r="27" spans="2:28" ht="15.75" x14ac:dyDescent="0.25">
      <c r="C27" s="24"/>
      <c r="D27" s="24"/>
      <c r="E27" s="24"/>
      <c r="F27" s="24"/>
      <c r="G27" s="24"/>
      <c r="H27" s="24"/>
      <c r="M27" s="3"/>
      <c r="Z27" s="117"/>
      <c r="AA27" s="106"/>
      <c r="AB27" s="107"/>
    </row>
    <row r="28" spans="2:28" ht="15.75" x14ac:dyDescent="0.25">
      <c r="C28" s="24"/>
      <c r="D28" s="24"/>
      <c r="E28" s="24"/>
      <c r="F28" s="24"/>
      <c r="G28" s="24"/>
      <c r="H28" s="24"/>
      <c r="M28" s="3"/>
      <c r="Z28" s="117"/>
      <c r="AA28" s="106"/>
      <c r="AB28" s="107"/>
    </row>
    <row r="29" spans="2:28" ht="15.75" x14ac:dyDescent="0.25">
      <c r="C29" s="45"/>
      <c r="D29" s="45"/>
      <c r="E29" s="45"/>
      <c r="F29" s="45"/>
      <c r="G29" s="45"/>
      <c r="H29" s="65"/>
      <c r="I29" s="65"/>
      <c r="J29" s="65"/>
      <c r="K29" s="65"/>
      <c r="M29" s="3"/>
      <c r="Z29" s="117"/>
      <c r="AA29" s="106"/>
      <c r="AB29" s="107"/>
    </row>
    <row r="30" spans="2:28" ht="15.75" x14ac:dyDescent="0.25">
      <c r="C30" s="161"/>
      <c r="D30" s="161"/>
      <c r="E30" s="161"/>
      <c r="F30" s="161"/>
      <c r="G30" s="161"/>
      <c r="H30" s="149"/>
      <c r="I30" s="149"/>
      <c r="J30" s="65"/>
      <c r="K30" s="149"/>
      <c r="M30" s="125" t="s">
        <v>25</v>
      </c>
      <c r="N30" s="151">
        <f>(12/((15*9)*(9+1))*SUMSQ(O21:W21)-3*(15)*(9+1))</f>
        <v>8.306666666666672</v>
      </c>
      <c r="O30" s="24"/>
      <c r="Z30" s="117"/>
      <c r="AA30" s="106"/>
      <c r="AB30" s="107"/>
    </row>
    <row r="31" spans="2:28" ht="15.75" x14ac:dyDescent="0.25">
      <c r="C31" s="161"/>
      <c r="D31" s="161"/>
      <c r="E31" s="161"/>
      <c r="F31" s="161"/>
      <c r="G31" s="161"/>
      <c r="H31" s="149"/>
      <c r="I31" s="149"/>
      <c r="J31" s="65"/>
      <c r="K31" s="149"/>
      <c r="M31" s="125" t="s">
        <v>27</v>
      </c>
      <c r="N31" s="155">
        <f>CHIINV(0.05,8)</f>
        <v>15.507313055865453</v>
      </c>
      <c r="O31" s="24"/>
      <c r="Z31" s="117"/>
      <c r="AA31" s="106"/>
      <c r="AB31" s="107"/>
    </row>
    <row r="32" spans="2:28" ht="15.75" x14ac:dyDescent="0.25">
      <c r="C32" s="161"/>
      <c r="D32" s="161"/>
      <c r="E32" s="161"/>
      <c r="F32" s="161"/>
      <c r="G32" s="161"/>
      <c r="H32" s="149"/>
      <c r="I32" s="149"/>
      <c r="J32" s="65"/>
      <c r="K32" s="149"/>
      <c r="M32" s="98" t="s">
        <v>30</v>
      </c>
      <c r="N32" s="98" t="s">
        <v>111</v>
      </c>
      <c r="O32" s="98"/>
      <c r="P32" s="126"/>
      <c r="Z32" s="117"/>
      <c r="AA32" s="106"/>
      <c r="AB32" s="107"/>
    </row>
    <row r="33" spans="3:28" ht="15.75" x14ac:dyDescent="0.25">
      <c r="C33" s="161"/>
      <c r="D33" s="161"/>
      <c r="E33" s="161"/>
      <c r="F33" s="161"/>
      <c r="G33" s="161"/>
      <c r="H33" s="149"/>
      <c r="I33" s="149"/>
      <c r="J33" s="65"/>
      <c r="K33" s="149"/>
      <c r="M33" s="3"/>
      <c r="Z33" s="117"/>
      <c r="AA33" s="122"/>
      <c r="AB33" s="107"/>
    </row>
    <row r="34" spans="3:28" ht="15.75" x14ac:dyDescent="0.25">
      <c r="C34" s="161"/>
      <c r="D34" s="161"/>
      <c r="E34" s="161"/>
      <c r="F34" s="161"/>
      <c r="G34" s="161"/>
      <c r="H34" s="149"/>
      <c r="I34" s="149"/>
      <c r="J34" s="65"/>
      <c r="K34" s="149"/>
      <c r="M34" s="3"/>
      <c r="Z34" s="117"/>
      <c r="AA34" s="122"/>
      <c r="AB34" s="107"/>
    </row>
    <row r="35" spans="3:28" ht="15.75" x14ac:dyDescent="0.25">
      <c r="C35" s="161"/>
      <c r="D35" s="161"/>
      <c r="E35" s="161"/>
      <c r="F35" s="161"/>
      <c r="G35" s="161"/>
      <c r="H35" s="149"/>
      <c r="I35" s="149"/>
      <c r="J35" s="65"/>
      <c r="K35" s="149"/>
      <c r="Z35" s="117"/>
      <c r="AA35" s="122"/>
      <c r="AB35" s="107"/>
    </row>
    <row r="36" spans="3:28" ht="15.75" x14ac:dyDescent="0.25">
      <c r="C36" s="161"/>
      <c r="D36" s="161"/>
      <c r="E36" s="161"/>
      <c r="F36" s="161"/>
      <c r="G36" s="161"/>
      <c r="H36" s="149"/>
      <c r="I36" s="149"/>
      <c r="J36" s="65"/>
      <c r="K36" s="149"/>
      <c r="Z36" s="117"/>
      <c r="AA36" s="122"/>
      <c r="AB36" s="107"/>
    </row>
    <row r="37" spans="3:28" ht="15.75" x14ac:dyDescent="0.25">
      <c r="C37" s="161"/>
      <c r="D37" s="161"/>
      <c r="E37" s="161"/>
      <c r="F37" s="161"/>
      <c r="G37" s="161"/>
      <c r="H37" s="149"/>
      <c r="I37" s="149"/>
      <c r="J37" s="65"/>
      <c r="K37" s="149"/>
      <c r="Z37" s="117"/>
      <c r="AA37" s="122"/>
      <c r="AB37" s="107"/>
    </row>
    <row r="38" spans="3:28" ht="15.75" x14ac:dyDescent="0.25">
      <c r="C38" s="161"/>
      <c r="D38" s="161"/>
      <c r="E38" s="161"/>
      <c r="F38" s="161"/>
      <c r="G38" s="161"/>
      <c r="H38" s="149"/>
      <c r="I38" s="149"/>
      <c r="J38" s="65"/>
      <c r="K38" s="149"/>
      <c r="Z38" s="117"/>
      <c r="AA38" s="122"/>
      <c r="AB38" s="107"/>
    </row>
    <row r="39" spans="3:28" ht="15.75" x14ac:dyDescent="0.25">
      <c r="C39" s="161"/>
      <c r="D39" s="161"/>
      <c r="E39" s="161"/>
      <c r="F39" s="161"/>
      <c r="G39" s="161"/>
      <c r="H39" s="159"/>
      <c r="I39" s="65"/>
      <c r="J39" s="65"/>
      <c r="K39" s="65"/>
      <c r="Z39" s="117"/>
      <c r="AA39" s="122"/>
      <c r="AB39" s="107"/>
    </row>
    <row r="40" spans="3:28" ht="15.75" x14ac:dyDescent="0.25">
      <c r="C40" s="65"/>
      <c r="D40" s="107"/>
      <c r="E40" s="107"/>
      <c r="F40" s="107"/>
      <c r="G40" s="107"/>
      <c r="H40" s="107"/>
      <c r="I40" s="107"/>
      <c r="J40" s="107"/>
      <c r="K40" s="107"/>
      <c r="Z40" s="117"/>
      <c r="AA40" s="122"/>
      <c r="AB40" s="107"/>
    </row>
    <row r="41" spans="3:28" ht="15.75" x14ac:dyDescent="0.25">
      <c r="Z41" s="117"/>
      <c r="AA41" s="122"/>
      <c r="AB41" s="107"/>
    </row>
    <row r="42" spans="3:28" ht="15.75" x14ac:dyDescent="0.25">
      <c r="Z42" s="117"/>
      <c r="AA42" s="122"/>
      <c r="AB42" s="107"/>
    </row>
    <row r="43" spans="3:28" ht="15.75" x14ac:dyDescent="0.25">
      <c r="Z43" s="117"/>
      <c r="AA43" s="122"/>
      <c r="AB43" s="107"/>
    </row>
    <row r="44" spans="3:28" ht="15.75" x14ac:dyDescent="0.25">
      <c r="Z44" s="117"/>
      <c r="AA44" s="122"/>
      <c r="AB44" s="107"/>
    </row>
    <row r="45" spans="3:28" ht="15.75" x14ac:dyDescent="0.25">
      <c r="Z45" s="117"/>
      <c r="AA45" s="122"/>
      <c r="AB45" s="107"/>
    </row>
    <row r="46" spans="3:28" ht="15.75" x14ac:dyDescent="0.25">
      <c r="Z46" s="117"/>
      <c r="AA46" s="106"/>
      <c r="AB46" s="107"/>
    </row>
    <row r="47" spans="3:28" ht="15.75" x14ac:dyDescent="0.25">
      <c r="Z47" s="117"/>
      <c r="AA47" s="106"/>
      <c r="AB47" s="107"/>
    </row>
    <row r="48" spans="3:28" ht="15.75" x14ac:dyDescent="0.25">
      <c r="Z48" s="117"/>
      <c r="AA48" s="106"/>
      <c r="AB48" s="107"/>
    </row>
    <row r="49" spans="26:28" ht="15.75" x14ac:dyDescent="0.25">
      <c r="Z49" s="117"/>
      <c r="AA49" s="106"/>
      <c r="AB49" s="107"/>
    </row>
    <row r="50" spans="26:28" ht="15.75" x14ac:dyDescent="0.25">
      <c r="Z50" s="117"/>
      <c r="AA50" s="106"/>
      <c r="AB50" s="107"/>
    </row>
    <row r="51" spans="26:28" ht="15.75" x14ac:dyDescent="0.25">
      <c r="Z51" s="117"/>
      <c r="AA51" s="106"/>
      <c r="AB51" s="107"/>
    </row>
    <row r="52" spans="26:28" ht="15.75" x14ac:dyDescent="0.25">
      <c r="Z52" s="117"/>
      <c r="AA52" s="106"/>
      <c r="AB52" s="107"/>
    </row>
    <row r="53" spans="26:28" ht="15.75" x14ac:dyDescent="0.25">
      <c r="Z53" s="117"/>
      <c r="AA53" s="106"/>
      <c r="AB53" s="107"/>
    </row>
    <row r="54" spans="26:28" ht="15.75" x14ac:dyDescent="0.25">
      <c r="Z54" s="117"/>
      <c r="AA54" s="106"/>
      <c r="AB54" s="107"/>
    </row>
    <row r="55" spans="26:28" ht="15.75" x14ac:dyDescent="0.25">
      <c r="Z55" s="117"/>
      <c r="AA55" s="106"/>
      <c r="AB55" s="107"/>
    </row>
    <row r="56" spans="26:28" ht="15.75" x14ac:dyDescent="0.25">
      <c r="Z56" s="117"/>
      <c r="AA56" s="106"/>
      <c r="AB56" s="107"/>
    </row>
    <row r="57" spans="26:28" ht="15.75" x14ac:dyDescent="0.25">
      <c r="Z57" s="117"/>
      <c r="AA57" s="106"/>
      <c r="AB57" s="107"/>
    </row>
    <row r="58" spans="26:28" ht="15.75" x14ac:dyDescent="0.25">
      <c r="Z58" s="117"/>
      <c r="AA58" s="106"/>
      <c r="AB58" s="107"/>
    </row>
    <row r="59" spans="26:28" ht="15.75" x14ac:dyDescent="0.25">
      <c r="Z59" s="117"/>
      <c r="AA59" s="106"/>
      <c r="AB59" s="107"/>
    </row>
    <row r="60" spans="26:28" ht="15.75" x14ac:dyDescent="0.25">
      <c r="Z60" s="117"/>
      <c r="AA60" s="106"/>
      <c r="AB60" s="107"/>
    </row>
    <row r="61" spans="26:28" ht="15.75" x14ac:dyDescent="0.25">
      <c r="Z61" s="117"/>
      <c r="AA61" s="106"/>
      <c r="AB61" s="107"/>
    </row>
    <row r="62" spans="26:28" ht="15.75" x14ac:dyDescent="0.25">
      <c r="Z62" s="117"/>
      <c r="AA62" s="106"/>
      <c r="AB62" s="107"/>
    </row>
    <row r="63" spans="26:28" ht="15.75" x14ac:dyDescent="0.25">
      <c r="Z63" s="117"/>
      <c r="AA63" s="122"/>
      <c r="AB63" s="107"/>
    </row>
    <row r="64" spans="26:28" ht="15.75" x14ac:dyDescent="0.25">
      <c r="Z64" s="117"/>
      <c r="AA64" s="122"/>
      <c r="AB64" s="107"/>
    </row>
    <row r="65" spans="26:28" ht="15.75" x14ac:dyDescent="0.25">
      <c r="Z65" s="117"/>
      <c r="AA65" s="122"/>
      <c r="AB65" s="107"/>
    </row>
    <row r="66" spans="26:28" ht="15.75" x14ac:dyDescent="0.25">
      <c r="Z66" s="117"/>
      <c r="AA66" s="122"/>
      <c r="AB66" s="107"/>
    </row>
    <row r="67" spans="26:28" ht="15.75" x14ac:dyDescent="0.25">
      <c r="Z67" s="117"/>
      <c r="AA67" s="122"/>
      <c r="AB67" s="107"/>
    </row>
    <row r="68" spans="26:28" ht="15.75" x14ac:dyDescent="0.25">
      <c r="Z68" s="117"/>
      <c r="AA68" s="122"/>
      <c r="AB68" s="107"/>
    </row>
    <row r="69" spans="26:28" ht="15.75" x14ac:dyDescent="0.25">
      <c r="Z69" s="117"/>
      <c r="AA69" s="122"/>
      <c r="AB69" s="107"/>
    </row>
    <row r="70" spans="26:28" ht="15.75" x14ac:dyDescent="0.25">
      <c r="Z70" s="117"/>
      <c r="AA70" s="122"/>
      <c r="AB70" s="107"/>
    </row>
    <row r="71" spans="26:28" ht="15.75" x14ac:dyDescent="0.25">
      <c r="Z71" s="117"/>
      <c r="AA71" s="122"/>
      <c r="AB71" s="107"/>
    </row>
    <row r="72" spans="26:28" ht="15.75" x14ac:dyDescent="0.25">
      <c r="Z72" s="117"/>
      <c r="AA72" s="122"/>
      <c r="AB72" s="107"/>
    </row>
    <row r="73" spans="26:28" ht="15.75" x14ac:dyDescent="0.25">
      <c r="Z73" s="117"/>
      <c r="AA73" s="122"/>
      <c r="AB73" s="107"/>
    </row>
    <row r="74" spans="26:28" ht="15.75" x14ac:dyDescent="0.25">
      <c r="Z74" s="117"/>
      <c r="AA74" s="122"/>
      <c r="AB74" s="107"/>
    </row>
    <row r="75" spans="26:28" ht="15.75" x14ac:dyDescent="0.25">
      <c r="Z75" s="117"/>
      <c r="AA75" s="122"/>
      <c r="AB75" s="107"/>
    </row>
    <row r="76" spans="26:28" ht="15.75" x14ac:dyDescent="0.25">
      <c r="Z76" s="117"/>
      <c r="AA76" s="106"/>
      <c r="AB76" s="107"/>
    </row>
    <row r="77" spans="26:28" ht="15.75" x14ac:dyDescent="0.25">
      <c r="Z77" s="117"/>
      <c r="AA77" s="106"/>
      <c r="AB77" s="107"/>
    </row>
    <row r="78" spans="26:28" ht="15.75" x14ac:dyDescent="0.25">
      <c r="Z78" s="117"/>
      <c r="AA78" s="106"/>
      <c r="AB78" s="107"/>
    </row>
    <row r="79" spans="26:28" ht="15.75" x14ac:dyDescent="0.25">
      <c r="Z79" s="117"/>
      <c r="AA79" s="106"/>
      <c r="AB79" s="107"/>
    </row>
    <row r="80" spans="26:28" ht="15.75" x14ac:dyDescent="0.25">
      <c r="Z80" s="117"/>
      <c r="AA80" s="106"/>
      <c r="AB80" s="107"/>
    </row>
    <row r="81" spans="26:28" ht="15.75" x14ac:dyDescent="0.25">
      <c r="Z81" s="117"/>
      <c r="AA81" s="106"/>
      <c r="AB81" s="107"/>
    </row>
    <row r="82" spans="26:28" ht="15.75" x14ac:dyDescent="0.25">
      <c r="Z82" s="117"/>
      <c r="AA82" s="106"/>
      <c r="AB82" s="107"/>
    </row>
    <row r="83" spans="26:28" ht="15.75" x14ac:dyDescent="0.25">
      <c r="Z83" s="117"/>
      <c r="AA83" s="106"/>
      <c r="AB83" s="107"/>
    </row>
    <row r="84" spans="26:28" ht="15.75" x14ac:dyDescent="0.25">
      <c r="Z84" s="117"/>
      <c r="AA84" s="106"/>
      <c r="AB84" s="107"/>
    </row>
    <row r="85" spans="26:28" ht="15.75" x14ac:dyDescent="0.25">
      <c r="Z85" s="117"/>
      <c r="AA85" s="106"/>
      <c r="AB85" s="107"/>
    </row>
    <row r="86" spans="26:28" ht="15.75" x14ac:dyDescent="0.25">
      <c r="Z86" s="117"/>
      <c r="AA86" s="106"/>
      <c r="AB86" s="107"/>
    </row>
    <row r="87" spans="26:28" ht="15.75" x14ac:dyDescent="0.25">
      <c r="Z87" s="117"/>
      <c r="AA87" s="106"/>
      <c r="AB87" s="107"/>
    </row>
    <row r="88" spans="26:28" ht="15.75" x14ac:dyDescent="0.25">
      <c r="Z88" s="117"/>
      <c r="AA88" s="106"/>
      <c r="AB88" s="107"/>
    </row>
    <row r="89" spans="26:28" ht="15.75" x14ac:dyDescent="0.25">
      <c r="Z89" s="117"/>
      <c r="AA89" s="106"/>
      <c r="AB89" s="107"/>
    </row>
    <row r="90" spans="26:28" ht="15.75" x14ac:dyDescent="0.25">
      <c r="Z90" s="117"/>
      <c r="AA90" s="106"/>
      <c r="AB90" s="107"/>
    </row>
    <row r="91" spans="26:28" ht="15.75" x14ac:dyDescent="0.25">
      <c r="Z91" s="117"/>
      <c r="AA91" s="106"/>
      <c r="AB91" s="107"/>
    </row>
    <row r="92" spans="26:28" ht="15.75" x14ac:dyDescent="0.25">
      <c r="Z92" s="117"/>
      <c r="AA92" s="106"/>
      <c r="AB92" s="107"/>
    </row>
    <row r="93" spans="26:28" ht="15.75" x14ac:dyDescent="0.25">
      <c r="Z93" s="117"/>
      <c r="AA93" s="122"/>
      <c r="AB93" s="107"/>
    </row>
    <row r="94" spans="26:28" ht="15.75" x14ac:dyDescent="0.25">
      <c r="Z94" s="117"/>
      <c r="AA94" s="122"/>
      <c r="AB94" s="107"/>
    </row>
    <row r="95" spans="26:28" ht="15.75" x14ac:dyDescent="0.25">
      <c r="Z95" s="117"/>
      <c r="AA95" s="122"/>
      <c r="AB95" s="107"/>
    </row>
    <row r="96" spans="26:28" ht="15.75" x14ac:dyDescent="0.25">
      <c r="Z96" s="117"/>
      <c r="AA96" s="122"/>
      <c r="AB96" s="107"/>
    </row>
    <row r="97" spans="26:28" ht="15.75" x14ac:dyDescent="0.25">
      <c r="Z97" s="117"/>
      <c r="AA97" s="122"/>
      <c r="AB97" s="107"/>
    </row>
    <row r="98" spans="26:28" ht="15.75" x14ac:dyDescent="0.25">
      <c r="Z98" s="117"/>
      <c r="AA98" s="122"/>
      <c r="AB98" s="107"/>
    </row>
    <row r="99" spans="26:28" ht="15.75" x14ac:dyDescent="0.25">
      <c r="Z99" s="117"/>
      <c r="AA99" s="122"/>
      <c r="AB99" s="107"/>
    </row>
    <row r="100" spans="26:28" ht="15.75" x14ac:dyDescent="0.25">
      <c r="Z100" s="117"/>
      <c r="AA100" s="122"/>
      <c r="AB100" s="107"/>
    </row>
    <row r="101" spans="26:28" ht="15.75" x14ac:dyDescent="0.25">
      <c r="Z101" s="117"/>
      <c r="AA101" s="122"/>
      <c r="AB101" s="107"/>
    </row>
    <row r="102" spans="26:28" ht="15.75" x14ac:dyDescent="0.25">
      <c r="Z102" s="117"/>
      <c r="AA102" s="122"/>
      <c r="AB102" s="107"/>
    </row>
    <row r="103" spans="26:28" ht="15.75" x14ac:dyDescent="0.25">
      <c r="Z103" s="117"/>
      <c r="AA103" s="122"/>
      <c r="AB103" s="107"/>
    </row>
    <row r="104" spans="26:28" ht="15.75" x14ac:dyDescent="0.25">
      <c r="Z104" s="117"/>
      <c r="AA104" s="122"/>
      <c r="AB104" s="107"/>
    </row>
    <row r="105" spans="26:28" ht="15.75" x14ac:dyDescent="0.25">
      <c r="Z105" s="117"/>
      <c r="AA105" s="122"/>
      <c r="AB105" s="107"/>
    </row>
    <row r="106" spans="26:28" ht="15.75" x14ac:dyDescent="0.25">
      <c r="Z106" s="117"/>
      <c r="AA106" s="106"/>
      <c r="AB106" s="107"/>
    </row>
    <row r="107" spans="26:28" ht="15.75" x14ac:dyDescent="0.25">
      <c r="Z107" s="117"/>
      <c r="AA107" s="106"/>
      <c r="AB107" s="107"/>
    </row>
    <row r="108" spans="26:28" ht="15.75" x14ac:dyDescent="0.25">
      <c r="Z108" s="117"/>
      <c r="AA108" s="106"/>
      <c r="AB108" s="107"/>
    </row>
    <row r="109" spans="26:28" ht="15.75" x14ac:dyDescent="0.25">
      <c r="Z109" s="117"/>
      <c r="AA109" s="106"/>
      <c r="AB109" s="107"/>
    </row>
    <row r="110" spans="26:28" ht="15.75" x14ac:dyDescent="0.25">
      <c r="Z110" s="117"/>
      <c r="AA110" s="106"/>
      <c r="AB110" s="107"/>
    </row>
    <row r="111" spans="26:28" ht="15.75" x14ac:dyDescent="0.25">
      <c r="Z111" s="117"/>
      <c r="AA111" s="106"/>
      <c r="AB111" s="107"/>
    </row>
    <row r="112" spans="26:28" ht="15.75" x14ac:dyDescent="0.25">
      <c r="Z112" s="117"/>
      <c r="AA112" s="106"/>
      <c r="AB112" s="107"/>
    </row>
    <row r="113" spans="26:28" ht="15.75" x14ac:dyDescent="0.25">
      <c r="Z113" s="117"/>
      <c r="AA113" s="106"/>
      <c r="AB113" s="107"/>
    </row>
    <row r="114" spans="26:28" ht="15.75" x14ac:dyDescent="0.25">
      <c r="Z114" s="117"/>
      <c r="AA114" s="106"/>
      <c r="AB114" s="107"/>
    </row>
    <row r="115" spans="26:28" ht="15.75" x14ac:dyDescent="0.25">
      <c r="Z115" s="117"/>
      <c r="AA115" s="106"/>
      <c r="AB115" s="107"/>
    </row>
    <row r="116" spans="26:28" ht="15.75" x14ac:dyDescent="0.25">
      <c r="Z116" s="117"/>
      <c r="AA116" s="106"/>
      <c r="AB116" s="107"/>
    </row>
    <row r="117" spans="26:28" ht="15.75" x14ac:dyDescent="0.25">
      <c r="Z117" s="117"/>
      <c r="AA117" s="106"/>
      <c r="AB117" s="107"/>
    </row>
    <row r="118" spans="26:28" ht="15.75" x14ac:dyDescent="0.25">
      <c r="Z118" s="117"/>
      <c r="AA118" s="106"/>
      <c r="AB118" s="107"/>
    </row>
    <row r="119" spans="26:28" ht="15.75" x14ac:dyDescent="0.25">
      <c r="Z119" s="117"/>
      <c r="AA119" s="106"/>
      <c r="AB119" s="107"/>
    </row>
    <row r="120" spans="26:28" ht="15.75" x14ac:dyDescent="0.25">
      <c r="Z120" s="117"/>
      <c r="AA120" s="106"/>
      <c r="AB120" s="107"/>
    </row>
    <row r="121" spans="26:28" ht="15.75" x14ac:dyDescent="0.25">
      <c r="Z121" s="117"/>
      <c r="AA121" s="106"/>
      <c r="AB121" s="107"/>
    </row>
    <row r="122" spans="26:28" ht="15.75" x14ac:dyDescent="0.25">
      <c r="Z122" s="117"/>
      <c r="AA122" s="106"/>
      <c r="AB122" s="107"/>
    </row>
    <row r="123" spans="26:28" ht="15.75" x14ac:dyDescent="0.25">
      <c r="Z123" s="117"/>
      <c r="AA123" s="122"/>
      <c r="AB123" s="107"/>
    </row>
    <row r="124" spans="26:28" ht="15.75" x14ac:dyDescent="0.25">
      <c r="Z124" s="117"/>
      <c r="AA124" s="122"/>
      <c r="AB124" s="107"/>
    </row>
    <row r="125" spans="26:28" ht="15.75" x14ac:dyDescent="0.25">
      <c r="Z125" s="117"/>
      <c r="AA125" s="122"/>
      <c r="AB125" s="107"/>
    </row>
    <row r="126" spans="26:28" ht="15.75" x14ac:dyDescent="0.25">
      <c r="Z126" s="117"/>
      <c r="AA126" s="122"/>
      <c r="AB126" s="107"/>
    </row>
    <row r="127" spans="26:28" ht="15.75" x14ac:dyDescent="0.25">
      <c r="Z127" s="117"/>
      <c r="AA127" s="122"/>
      <c r="AB127" s="107"/>
    </row>
    <row r="128" spans="26:28" ht="15.75" x14ac:dyDescent="0.25">
      <c r="Z128" s="117"/>
      <c r="AA128" s="122"/>
      <c r="AB128" s="107"/>
    </row>
    <row r="129" spans="26:28" ht="15.75" x14ac:dyDescent="0.25">
      <c r="Z129" s="117"/>
      <c r="AA129" s="122"/>
      <c r="AB129" s="107"/>
    </row>
    <row r="130" spans="26:28" ht="15.75" x14ac:dyDescent="0.25">
      <c r="Z130" s="117"/>
      <c r="AA130" s="122"/>
      <c r="AB130" s="107"/>
    </row>
    <row r="131" spans="26:28" ht="15.75" x14ac:dyDescent="0.25">
      <c r="Z131" s="117"/>
      <c r="AA131" s="122"/>
      <c r="AB131" s="107"/>
    </row>
    <row r="132" spans="26:28" ht="15.75" x14ac:dyDescent="0.25">
      <c r="Z132" s="117"/>
      <c r="AA132" s="122"/>
      <c r="AB132" s="107"/>
    </row>
    <row r="133" spans="26:28" ht="15.75" x14ac:dyDescent="0.25">
      <c r="Z133" s="117"/>
      <c r="AA133" s="122"/>
      <c r="AB133" s="107"/>
    </row>
    <row r="134" spans="26:28" ht="15.75" x14ac:dyDescent="0.25">
      <c r="Z134" s="117"/>
      <c r="AA134" s="122"/>
      <c r="AB134" s="107"/>
    </row>
    <row r="135" spans="26:28" ht="15.75" x14ac:dyDescent="0.25">
      <c r="Z135" s="117"/>
      <c r="AA135" s="122"/>
      <c r="AB135" s="107"/>
    </row>
    <row r="136" spans="26:28" ht="15.75" x14ac:dyDescent="0.25">
      <c r="Z136" s="117"/>
      <c r="AA136" s="106"/>
      <c r="AB136" s="107"/>
    </row>
    <row r="137" spans="26:28" ht="15.75" x14ac:dyDescent="0.25">
      <c r="Z137" s="117"/>
      <c r="AA137" s="106"/>
      <c r="AB137" s="107"/>
    </row>
    <row r="138" spans="26:28" ht="15.75" x14ac:dyDescent="0.25">
      <c r="Z138" s="117"/>
      <c r="AA138" s="106"/>
      <c r="AB138" s="107"/>
    </row>
    <row r="139" spans="26:28" ht="15.75" x14ac:dyDescent="0.25">
      <c r="Z139" s="117"/>
      <c r="AA139" s="106"/>
      <c r="AB139" s="107"/>
    </row>
    <row r="140" spans="26:28" ht="15.75" x14ac:dyDescent="0.25">
      <c r="Z140" s="117"/>
      <c r="AA140" s="106"/>
      <c r="AB140" s="107"/>
    </row>
    <row r="141" spans="26:28" ht="15.75" x14ac:dyDescent="0.25">
      <c r="Z141" s="117"/>
      <c r="AA141" s="106"/>
      <c r="AB141" s="107"/>
    </row>
    <row r="142" spans="26:28" ht="15.75" x14ac:dyDescent="0.25">
      <c r="Z142" s="117"/>
      <c r="AA142" s="106"/>
      <c r="AB142" s="107"/>
    </row>
    <row r="143" spans="26:28" ht="15.75" x14ac:dyDescent="0.25">
      <c r="Z143" s="117"/>
      <c r="AA143" s="106"/>
      <c r="AB143" s="107"/>
    </row>
    <row r="144" spans="26:28" ht="15.75" x14ac:dyDescent="0.25">
      <c r="Z144" s="117"/>
      <c r="AA144" s="106"/>
      <c r="AB144" s="107"/>
    </row>
    <row r="145" spans="26:28" ht="15.75" x14ac:dyDescent="0.25">
      <c r="Z145" s="117"/>
      <c r="AA145" s="106"/>
      <c r="AB145" s="107"/>
    </row>
    <row r="146" spans="26:28" ht="15.75" x14ac:dyDescent="0.25">
      <c r="Z146" s="117"/>
      <c r="AA146" s="106"/>
      <c r="AB146" s="107"/>
    </row>
    <row r="147" spans="26:28" ht="15.75" x14ac:dyDescent="0.25">
      <c r="Z147" s="117"/>
      <c r="AA147" s="106"/>
      <c r="AB147" s="107"/>
    </row>
    <row r="148" spans="26:28" ht="15.75" x14ac:dyDescent="0.25">
      <c r="Z148" s="117"/>
      <c r="AA148" s="106"/>
      <c r="AB148" s="107"/>
    </row>
    <row r="149" spans="26:28" ht="15.75" x14ac:dyDescent="0.25">
      <c r="Z149" s="117"/>
      <c r="AA149" s="106"/>
      <c r="AB149" s="107"/>
    </row>
    <row r="150" spans="26:28" ht="15.75" x14ac:dyDescent="0.25">
      <c r="Z150" s="117"/>
      <c r="AA150" s="106"/>
      <c r="AB150" s="107"/>
    </row>
    <row r="151" spans="26:28" ht="15.75" x14ac:dyDescent="0.25">
      <c r="Z151" s="117"/>
      <c r="AA151" s="106"/>
      <c r="AB151" s="107"/>
    </row>
    <row r="152" spans="26:28" ht="15.75" x14ac:dyDescent="0.25">
      <c r="Z152" s="117"/>
      <c r="AA152" s="106"/>
      <c r="AB152" s="107"/>
    </row>
    <row r="153" spans="26:28" ht="15.75" x14ac:dyDescent="0.25">
      <c r="Z153" s="117"/>
      <c r="AA153" s="122"/>
      <c r="AB153" s="107"/>
    </row>
    <row r="154" spans="26:28" ht="15.75" x14ac:dyDescent="0.25">
      <c r="Z154" s="117"/>
      <c r="AA154" s="122"/>
      <c r="AB154" s="107"/>
    </row>
    <row r="155" spans="26:28" ht="15.75" x14ac:dyDescent="0.25">
      <c r="Z155" s="117"/>
      <c r="AA155" s="122"/>
      <c r="AB155" s="107"/>
    </row>
    <row r="156" spans="26:28" ht="15.75" x14ac:dyDescent="0.25">
      <c r="Z156" s="117"/>
      <c r="AA156" s="122"/>
      <c r="AB156" s="107"/>
    </row>
    <row r="157" spans="26:28" ht="15.75" x14ac:dyDescent="0.25">
      <c r="Z157" s="117"/>
      <c r="AA157" s="122"/>
      <c r="AB157" s="107"/>
    </row>
    <row r="158" spans="26:28" ht="15.75" x14ac:dyDescent="0.25">
      <c r="Z158" s="117"/>
      <c r="AA158" s="122"/>
      <c r="AB158" s="107"/>
    </row>
    <row r="159" spans="26:28" ht="15.75" x14ac:dyDescent="0.25">
      <c r="Z159" s="117"/>
      <c r="AA159" s="122"/>
      <c r="AB159" s="107"/>
    </row>
    <row r="160" spans="26:28" ht="15.75" x14ac:dyDescent="0.25">
      <c r="Z160" s="117"/>
      <c r="AA160" s="122"/>
      <c r="AB160" s="107"/>
    </row>
    <row r="161" spans="26:28" ht="15.75" x14ac:dyDescent="0.25">
      <c r="Z161" s="117"/>
      <c r="AA161" s="122"/>
      <c r="AB161" s="107"/>
    </row>
    <row r="162" spans="26:28" ht="15.75" x14ac:dyDescent="0.25">
      <c r="Z162" s="117"/>
      <c r="AA162" s="122"/>
      <c r="AB162" s="107"/>
    </row>
    <row r="163" spans="26:28" ht="15.75" x14ac:dyDescent="0.25">
      <c r="Z163" s="117"/>
      <c r="AA163" s="122"/>
      <c r="AB163" s="107"/>
    </row>
    <row r="164" spans="26:28" ht="15.75" x14ac:dyDescent="0.25">
      <c r="Z164" s="117"/>
      <c r="AA164" s="122"/>
      <c r="AB164" s="107"/>
    </row>
    <row r="165" spans="26:28" ht="15.75" x14ac:dyDescent="0.25">
      <c r="Z165" s="117"/>
      <c r="AA165" s="122"/>
      <c r="AB165" s="107"/>
    </row>
    <row r="166" spans="26:28" ht="15.75" x14ac:dyDescent="0.25">
      <c r="Z166" s="117"/>
      <c r="AA166" s="106"/>
      <c r="AB166" s="107"/>
    </row>
    <row r="167" spans="26:28" ht="15.75" x14ac:dyDescent="0.25">
      <c r="Z167" s="117"/>
      <c r="AA167" s="106"/>
      <c r="AB167" s="107"/>
    </row>
    <row r="168" spans="26:28" ht="15.75" x14ac:dyDescent="0.25">
      <c r="Z168" s="117"/>
      <c r="AA168" s="106"/>
      <c r="AB168" s="107"/>
    </row>
    <row r="169" spans="26:28" ht="15.75" x14ac:dyDescent="0.25">
      <c r="Z169" s="117"/>
      <c r="AA169" s="106"/>
      <c r="AB169" s="107"/>
    </row>
    <row r="170" spans="26:28" ht="15.75" x14ac:dyDescent="0.25">
      <c r="Z170" s="117"/>
      <c r="AA170" s="106"/>
      <c r="AB170" s="107"/>
    </row>
    <row r="171" spans="26:28" ht="15.75" x14ac:dyDescent="0.25">
      <c r="Z171" s="117"/>
      <c r="AA171" s="106"/>
      <c r="AB171" s="107"/>
    </row>
    <row r="172" spans="26:28" ht="15.75" x14ac:dyDescent="0.25">
      <c r="Z172" s="117"/>
      <c r="AA172" s="106"/>
      <c r="AB172" s="107"/>
    </row>
    <row r="173" spans="26:28" ht="15.75" x14ac:dyDescent="0.25">
      <c r="Z173" s="117"/>
      <c r="AA173" s="106"/>
      <c r="AB173" s="107"/>
    </row>
    <row r="174" spans="26:28" ht="15.75" x14ac:dyDescent="0.25">
      <c r="Z174" s="117"/>
      <c r="AA174" s="106"/>
      <c r="AB174" s="107"/>
    </row>
    <row r="175" spans="26:28" ht="15.75" x14ac:dyDescent="0.25">
      <c r="Z175" s="117"/>
      <c r="AA175" s="106"/>
      <c r="AB175" s="107"/>
    </row>
    <row r="176" spans="26:28" ht="15.75" x14ac:dyDescent="0.25">
      <c r="Z176" s="117"/>
      <c r="AA176" s="106"/>
      <c r="AB176" s="107"/>
    </row>
    <row r="177" spans="26:28" ht="15.75" x14ac:dyDescent="0.25">
      <c r="Z177" s="117"/>
      <c r="AA177" s="106"/>
      <c r="AB177" s="107"/>
    </row>
    <row r="178" spans="26:28" ht="15.75" x14ac:dyDescent="0.25">
      <c r="Z178" s="117"/>
      <c r="AA178" s="106"/>
      <c r="AB178" s="107"/>
    </row>
    <row r="179" spans="26:28" ht="15.75" x14ac:dyDescent="0.25">
      <c r="Z179" s="117"/>
      <c r="AA179" s="106"/>
      <c r="AB179" s="107"/>
    </row>
    <row r="180" spans="26:28" ht="15.75" x14ac:dyDescent="0.25">
      <c r="Z180" s="117"/>
      <c r="AA180" s="106"/>
      <c r="AB180" s="107"/>
    </row>
    <row r="181" spans="26:28" ht="15.75" x14ac:dyDescent="0.25">
      <c r="Z181" s="117"/>
      <c r="AA181" s="106"/>
      <c r="AB181" s="107"/>
    </row>
    <row r="182" spans="26:28" ht="15.75" x14ac:dyDescent="0.25">
      <c r="Z182" s="117"/>
      <c r="AA182" s="106"/>
      <c r="AB182" s="107"/>
    </row>
    <row r="183" spans="26:28" ht="15.75" x14ac:dyDescent="0.25">
      <c r="Z183" s="117"/>
      <c r="AA183" s="122"/>
      <c r="AB183" s="107"/>
    </row>
    <row r="184" spans="26:28" ht="15.75" x14ac:dyDescent="0.25">
      <c r="Z184" s="117"/>
      <c r="AA184" s="122"/>
      <c r="AB184" s="107"/>
    </row>
    <row r="185" spans="26:28" ht="15.75" x14ac:dyDescent="0.25">
      <c r="Z185" s="117"/>
      <c r="AA185" s="122"/>
      <c r="AB185" s="107"/>
    </row>
    <row r="186" spans="26:28" ht="15.75" x14ac:dyDescent="0.25">
      <c r="Z186" s="117"/>
      <c r="AA186" s="122"/>
      <c r="AB186" s="107"/>
    </row>
    <row r="187" spans="26:28" ht="15.75" x14ac:dyDescent="0.25">
      <c r="Z187" s="117"/>
      <c r="AA187" s="122"/>
      <c r="AB187" s="107"/>
    </row>
    <row r="188" spans="26:28" ht="15.75" x14ac:dyDescent="0.25">
      <c r="Z188" s="117"/>
      <c r="AA188" s="122"/>
      <c r="AB188" s="107"/>
    </row>
    <row r="189" spans="26:28" ht="15.75" x14ac:dyDescent="0.25">
      <c r="Z189" s="117"/>
      <c r="AA189" s="122"/>
      <c r="AB189" s="107"/>
    </row>
    <row r="190" spans="26:28" ht="15.75" x14ac:dyDescent="0.25">
      <c r="Z190" s="117"/>
      <c r="AA190" s="122"/>
      <c r="AB190" s="107"/>
    </row>
    <row r="191" spans="26:28" ht="15.75" x14ac:dyDescent="0.25">
      <c r="Z191" s="117"/>
      <c r="AA191" s="122"/>
      <c r="AB191" s="107"/>
    </row>
    <row r="192" spans="26:28" ht="15.75" x14ac:dyDescent="0.25">
      <c r="Z192" s="117"/>
      <c r="AA192" s="122"/>
      <c r="AB192" s="107"/>
    </row>
    <row r="193" spans="26:28" ht="15.75" x14ac:dyDescent="0.25">
      <c r="Z193" s="117"/>
      <c r="AA193" s="122"/>
      <c r="AB193" s="107"/>
    </row>
    <row r="194" spans="26:28" ht="15.75" x14ac:dyDescent="0.25">
      <c r="Z194" s="117"/>
      <c r="AA194" s="122"/>
      <c r="AB194" s="107"/>
    </row>
    <row r="195" spans="26:28" ht="15.75" x14ac:dyDescent="0.25">
      <c r="Z195" s="117"/>
      <c r="AA195" s="122"/>
      <c r="AB195" s="107"/>
    </row>
    <row r="196" spans="26:28" ht="15.75" x14ac:dyDescent="0.25">
      <c r="Z196" s="117"/>
      <c r="AA196" s="106"/>
      <c r="AB196" s="107"/>
    </row>
    <row r="197" spans="26:28" ht="15.75" x14ac:dyDescent="0.25">
      <c r="Z197" s="117"/>
      <c r="AA197" s="106"/>
      <c r="AB197" s="107"/>
    </row>
    <row r="198" spans="26:28" ht="15.75" x14ac:dyDescent="0.25">
      <c r="Z198" s="117"/>
      <c r="AA198" s="106"/>
      <c r="AB198" s="107"/>
    </row>
    <row r="199" spans="26:28" ht="15.75" x14ac:dyDescent="0.25">
      <c r="Z199" s="117"/>
      <c r="AA199" s="106"/>
      <c r="AB199" s="107"/>
    </row>
    <row r="200" spans="26:28" ht="15.75" x14ac:dyDescent="0.25">
      <c r="Z200" s="117"/>
      <c r="AA200" s="106"/>
      <c r="AB200" s="107"/>
    </row>
    <row r="201" spans="26:28" ht="15.75" x14ac:dyDescent="0.25">
      <c r="Z201" s="117"/>
      <c r="AA201" s="106"/>
      <c r="AB201" s="107"/>
    </row>
    <row r="202" spans="26:28" ht="15.75" x14ac:dyDescent="0.25">
      <c r="Z202" s="117"/>
      <c r="AA202" s="106"/>
      <c r="AB202" s="107"/>
    </row>
    <row r="203" spans="26:28" ht="15.75" x14ac:dyDescent="0.25">
      <c r="Z203" s="117"/>
      <c r="AA203" s="106"/>
      <c r="AB203" s="107"/>
    </row>
    <row r="204" spans="26:28" ht="15.75" x14ac:dyDescent="0.25">
      <c r="Z204" s="117"/>
      <c r="AA204" s="106"/>
      <c r="AB204" s="107"/>
    </row>
    <row r="205" spans="26:28" ht="15.75" x14ac:dyDescent="0.25">
      <c r="Z205" s="117"/>
      <c r="AA205" s="106"/>
      <c r="AB205" s="107"/>
    </row>
    <row r="206" spans="26:28" ht="15.75" x14ac:dyDescent="0.25">
      <c r="Z206" s="117"/>
      <c r="AA206" s="106"/>
      <c r="AB206" s="107"/>
    </row>
    <row r="207" spans="26:28" ht="15.75" x14ac:dyDescent="0.25">
      <c r="Z207" s="117"/>
      <c r="AA207" s="106"/>
      <c r="AB207" s="107"/>
    </row>
    <row r="208" spans="26:28" ht="15.75" x14ac:dyDescent="0.25">
      <c r="Z208" s="117"/>
      <c r="AA208" s="106"/>
      <c r="AB208" s="107"/>
    </row>
    <row r="209" spans="26:28" ht="15.75" x14ac:dyDescent="0.25">
      <c r="Z209" s="117"/>
      <c r="AA209" s="106"/>
      <c r="AB209" s="107"/>
    </row>
    <row r="210" spans="26:28" ht="15.75" x14ac:dyDescent="0.25">
      <c r="Z210" s="117"/>
      <c r="AA210" s="106"/>
      <c r="AB210" s="107"/>
    </row>
    <row r="211" spans="26:28" ht="15.75" x14ac:dyDescent="0.25">
      <c r="Z211" s="117"/>
      <c r="AA211" s="106"/>
      <c r="AB211" s="107"/>
    </row>
    <row r="212" spans="26:28" ht="15.75" x14ac:dyDescent="0.25">
      <c r="Z212" s="117"/>
      <c r="AA212" s="106"/>
      <c r="AB212" s="107"/>
    </row>
    <row r="213" spans="26:28" ht="15.75" x14ac:dyDescent="0.25">
      <c r="Z213" s="117"/>
      <c r="AA213" s="122"/>
      <c r="AB213" s="107"/>
    </row>
    <row r="214" spans="26:28" ht="15.75" x14ac:dyDescent="0.25">
      <c r="Z214" s="117"/>
      <c r="AA214" s="122"/>
      <c r="AB214" s="107"/>
    </row>
    <row r="215" spans="26:28" ht="15.75" x14ac:dyDescent="0.25">
      <c r="Z215" s="117"/>
      <c r="AA215" s="122"/>
      <c r="AB215" s="107"/>
    </row>
    <row r="216" spans="26:28" ht="15.75" x14ac:dyDescent="0.25">
      <c r="Z216" s="117"/>
      <c r="AA216" s="122"/>
      <c r="AB216" s="107"/>
    </row>
    <row r="217" spans="26:28" ht="15.75" x14ac:dyDescent="0.25">
      <c r="Z217" s="117"/>
      <c r="AA217" s="122"/>
      <c r="AB217" s="107"/>
    </row>
    <row r="218" spans="26:28" ht="15.75" x14ac:dyDescent="0.25">
      <c r="Z218" s="117"/>
      <c r="AA218" s="122"/>
      <c r="AB218" s="107"/>
    </row>
    <row r="219" spans="26:28" ht="15.75" x14ac:dyDescent="0.25">
      <c r="Z219" s="117"/>
      <c r="AA219" s="122"/>
      <c r="AB219" s="107"/>
    </row>
    <row r="220" spans="26:28" ht="15.75" x14ac:dyDescent="0.25">
      <c r="Z220" s="117"/>
      <c r="AA220" s="122"/>
      <c r="AB220" s="107"/>
    </row>
    <row r="221" spans="26:28" ht="15.75" x14ac:dyDescent="0.25">
      <c r="Z221" s="117"/>
      <c r="AA221" s="122"/>
      <c r="AB221" s="107"/>
    </row>
    <row r="222" spans="26:28" ht="15.75" x14ac:dyDescent="0.25">
      <c r="Z222" s="117"/>
      <c r="AA222" s="122"/>
      <c r="AB222" s="107"/>
    </row>
    <row r="223" spans="26:28" ht="15.75" x14ac:dyDescent="0.25">
      <c r="Z223" s="117"/>
      <c r="AA223" s="122"/>
      <c r="AB223" s="107"/>
    </row>
    <row r="224" spans="26:28" ht="15.75" x14ac:dyDescent="0.25">
      <c r="Z224" s="117"/>
      <c r="AA224" s="122"/>
      <c r="AB224" s="107"/>
    </row>
    <row r="225" spans="26:28" ht="15.75" x14ac:dyDescent="0.25">
      <c r="Z225" s="117"/>
      <c r="AA225" s="122"/>
      <c r="AB225" s="107"/>
    </row>
    <row r="226" spans="26:28" ht="15.75" x14ac:dyDescent="0.25">
      <c r="Z226" s="117"/>
      <c r="AA226" s="106"/>
      <c r="AB226" s="107"/>
    </row>
    <row r="227" spans="26:28" ht="15.75" x14ac:dyDescent="0.25">
      <c r="Z227" s="117"/>
      <c r="AA227" s="106"/>
      <c r="AB227" s="107"/>
    </row>
    <row r="228" spans="26:28" ht="15.75" x14ac:dyDescent="0.25">
      <c r="Z228" s="117"/>
      <c r="AA228" s="106"/>
      <c r="AB228" s="107"/>
    </row>
    <row r="229" spans="26:28" ht="15.75" x14ac:dyDescent="0.25">
      <c r="Z229" s="117"/>
      <c r="AA229" s="106"/>
      <c r="AB229" s="107"/>
    </row>
    <row r="230" spans="26:28" ht="15.75" x14ac:dyDescent="0.25">
      <c r="Z230" s="117"/>
      <c r="AA230" s="106"/>
      <c r="AB230" s="107"/>
    </row>
    <row r="231" spans="26:28" ht="15.75" x14ac:dyDescent="0.25">
      <c r="Z231" s="117"/>
      <c r="AA231" s="106"/>
      <c r="AB231" s="107"/>
    </row>
    <row r="232" spans="26:28" ht="15.75" x14ac:dyDescent="0.25">
      <c r="Z232" s="117"/>
      <c r="AA232" s="106"/>
      <c r="AB232" s="107"/>
    </row>
    <row r="233" spans="26:28" ht="15.75" x14ac:dyDescent="0.25">
      <c r="Z233" s="117"/>
      <c r="AA233" s="106"/>
      <c r="AB233" s="107"/>
    </row>
    <row r="234" spans="26:28" ht="15.75" x14ac:dyDescent="0.25">
      <c r="Z234" s="117"/>
      <c r="AA234" s="106"/>
      <c r="AB234" s="107"/>
    </row>
    <row r="235" spans="26:28" ht="15.75" x14ac:dyDescent="0.25">
      <c r="Z235" s="117"/>
      <c r="AA235" s="106"/>
      <c r="AB235" s="107"/>
    </row>
    <row r="236" spans="26:28" ht="15.75" x14ac:dyDescent="0.25">
      <c r="Z236" s="117"/>
      <c r="AA236" s="106"/>
      <c r="AB236" s="107"/>
    </row>
    <row r="237" spans="26:28" ht="15.75" x14ac:dyDescent="0.25">
      <c r="Z237" s="117"/>
      <c r="AA237" s="106"/>
      <c r="AB237" s="107"/>
    </row>
    <row r="238" spans="26:28" ht="15.75" x14ac:dyDescent="0.25">
      <c r="Z238" s="117"/>
      <c r="AA238" s="106"/>
      <c r="AB238" s="107"/>
    </row>
    <row r="239" spans="26:28" ht="15.75" x14ac:dyDescent="0.25">
      <c r="Z239" s="117"/>
      <c r="AA239" s="106"/>
      <c r="AB239" s="107"/>
    </row>
    <row r="240" spans="26:28" ht="15.75" x14ac:dyDescent="0.25">
      <c r="Z240" s="117"/>
      <c r="AA240" s="106"/>
      <c r="AB240" s="107"/>
    </row>
    <row r="241" spans="26:28" ht="15.75" x14ac:dyDescent="0.25">
      <c r="Z241" s="117"/>
      <c r="AA241" s="106"/>
      <c r="AB241" s="107"/>
    </row>
    <row r="242" spans="26:28" ht="15.75" x14ac:dyDescent="0.25">
      <c r="Z242" s="117"/>
      <c r="AA242" s="106"/>
      <c r="AB242" s="107"/>
    </row>
    <row r="243" spans="26:28" ht="15.75" x14ac:dyDescent="0.25">
      <c r="Z243" s="117"/>
      <c r="AA243" s="122"/>
      <c r="AB243" s="107"/>
    </row>
    <row r="244" spans="26:28" ht="15.75" x14ac:dyDescent="0.25">
      <c r="Z244" s="117"/>
      <c r="AA244" s="122"/>
      <c r="AB244" s="107"/>
    </row>
    <row r="245" spans="26:28" ht="15.75" x14ac:dyDescent="0.25">
      <c r="Z245" s="117"/>
      <c r="AA245" s="122"/>
      <c r="AB245" s="107"/>
    </row>
    <row r="246" spans="26:28" ht="15.75" x14ac:dyDescent="0.25">
      <c r="Z246" s="117"/>
      <c r="AA246" s="122"/>
      <c r="AB246" s="107"/>
    </row>
    <row r="247" spans="26:28" ht="15.75" x14ac:dyDescent="0.25">
      <c r="Z247" s="117"/>
      <c r="AA247" s="122"/>
      <c r="AB247" s="107"/>
    </row>
    <row r="248" spans="26:28" ht="15.75" x14ac:dyDescent="0.25">
      <c r="Z248" s="117"/>
      <c r="AA248" s="122"/>
      <c r="AB248" s="107"/>
    </row>
    <row r="249" spans="26:28" ht="15.75" x14ac:dyDescent="0.25">
      <c r="Z249" s="117"/>
      <c r="AA249" s="122"/>
      <c r="AB249" s="107"/>
    </row>
    <row r="250" spans="26:28" ht="15.75" x14ac:dyDescent="0.25">
      <c r="Z250" s="117"/>
      <c r="AA250" s="122"/>
      <c r="AB250" s="107"/>
    </row>
    <row r="251" spans="26:28" ht="15.75" x14ac:dyDescent="0.25">
      <c r="Z251" s="117"/>
      <c r="AA251" s="122"/>
      <c r="AB251" s="107"/>
    </row>
    <row r="252" spans="26:28" ht="15.75" x14ac:dyDescent="0.25">
      <c r="Z252" s="117"/>
      <c r="AA252" s="122"/>
      <c r="AB252" s="107"/>
    </row>
    <row r="253" spans="26:28" ht="15.75" x14ac:dyDescent="0.25">
      <c r="Z253" s="117"/>
      <c r="AA253" s="122"/>
      <c r="AB253" s="107"/>
    </row>
    <row r="254" spans="26:28" ht="15.75" x14ac:dyDescent="0.25">
      <c r="Z254" s="117"/>
      <c r="AA254" s="122"/>
      <c r="AB254" s="107"/>
    </row>
    <row r="255" spans="26:28" ht="15.75" x14ac:dyDescent="0.25">
      <c r="Z255" s="117"/>
      <c r="AA255" s="122"/>
      <c r="AB255" s="107"/>
    </row>
    <row r="256" spans="26:28" ht="15.75" x14ac:dyDescent="0.25">
      <c r="Z256" s="117"/>
      <c r="AA256" s="106"/>
      <c r="AB256" s="107"/>
    </row>
    <row r="257" spans="26:28" ht="15.75" x14ac:dyDescent="0.25">
      <c r="Z257" s="117"/>
      <c r="AA257" s="106"/>
      <c r="AB257" s="107"/>
    </row>
    <row r="258" spans="26:28" ht="15.75" x14ac:dyDescent="0.25">
      <c r="Z258" s="117"/>
      <c r="AA258" s="106"/>
      <c r="AB258" s="107"/>
    </row>
    <row r="259" spans="26:28" ht="15.75" x14ac:dyDescent="0.25">
      <c r="Z259" s="117"/>
      <c r="AA259" s="106"/>
      <c r="AB259" s="107"/>
    </row>
    <row r="260" spans="26:28" ht="15.75" x14ac:dyDescent="0.25">
      <c r="Z260" s="117"/>
      <c r="AA260" s="106"/>
      <c r="AB260" s="107"/>
    </row>
    <row r="261" spans="26:28" ht="15.75" x14ac:dyDescent="0.25">
      <c r="Z261" s="117"/>
      <c r="AA261" s="106"/>
      <c r="AB261" s="107"/>
    </row>
    <row r="262" spans="26:28" ht="15.75" x14ac:dyDescent="0.25">
      <c r="Z262" s="117"/>
      <c r="AA262" s="106"/>
      <c r="AB262" s="107"/>
    </row>
    <row r="263" spans="26:28" ht="15.75" x14ac:dyDescent="0.25">
      <c r="Z263" s="117"/>
      <c r="AA263" s="106"/>
      <c r="AB263" s="107"/>
    </row>
    <row r="264" spans="26:28" ht="15.75" x14ac:dyDescent="0.25">
      <c r="Z264" s="117"/>
      <c r="AA264" s="106"/>
      <c r="AB264" s="107"/>
    </row>
    <row r="265" spans="26:28" ht="15.75" x14ac:dyDescent="0.25">
      <c r="Z265" s="117"/>
      <c r="AA265" s="106"/>
      <c r="AB265" s="107"/>
    </row>
    <row r="266" spans="26:28" ht="15.75" x14ac:dyDescent="0.25">
      <c r="Z266" s="117"/>
      <c r="AA266" s="106"/>
      <c r="AB266" s="107"/>
    </row>
    <row r="267" spans="26:28" ht="15.75" x14ac:dyDescent="0.25">
      <c r="Z267" s="117"/>
      <c r="AA267" s="106"/>
      <c r="AB267" s="107"/>
    </row>
    <row r="268" spans="26:28" ht="15.75" x14ac:dyDescent="0.25">
      <c r="Z268" s="117"/>
      <c r="AA268" s="106"/>
      <c r="AB268" s="107"/>
    </row>
    <row r="269" spans="26:28" ht="15.75" x14ac:dyDescent="0.25">
      <c r="Z269" s="117"/>
      <c r="AA269" s="106"/>
      <c r="AB269" s="107"/>
    </row>
    <row r="270" spans="26:28" ht="15.75" x14ac:dyDescent="0.25">
      <c r="Z270" s="117"/>
      <c r="AA270" s="106"/>
      <c r="AB270" s="107"/>
    </row>
    <row r="271" spans="26:28" ht="15.75" x14ac:dyDescent="0.25">
      <c r="Z271" s="117"/>
      <c r="AA271" s="106"/>
      <c r="AB271" s="107"/>
    </row>
    <row r="272" spans="26:28" ht="15.75" x14ac:dyDescent="0.25">
      <c r="Z272" s="117"/>
      <c r="AA272" s="106"/>
      <c r="AB272" s="107"/>
    </row>
    <row r="273" spans="26:28" x14ac:dyDescent="0.25">
      <c r="Z273" s="107"/>
      <c r="AA273" s="107"/>
      <c r="AB273" s="107"/>
    </row>
    <row r="274" spans="26:28" x14ac:dyDescent="0.25">
      <c r="Z274" s="107"/>
      <c r="AA274" s="107"/>
      <c r="AB274" s="107"/>
    </row>
    <row r="275" spans="26:28" x14ac:dyDescent="0.25">
      <c r="Z275" s="107"/>
      <c r="AA275" s="107"/>
      <c r="AB275" s="107"/>
    </row>
    <row r="276" spans="26:28" x14ac:dyDescent="0.25">
      <c r="Z276" s="107"/>
      <c r="AA276" s="107"/>
      <c r="AB276" s="107"/>
    </row>
    <row r="277" spans="26:28" x14ac:dyDescent="0.25">
      <c r="Z277" s="107"/>
      <c r="AA277" s="107"/>
      <c r="AB277" s="107"/>
    </row>
  </sheetData>
  <mergeCells count="6">
    <mergeCell ref="X4:X5"/>
    <mergeCell ref="J1:R1"/>
    <mergeCell ref="B3:B4"/>
    <mergeCell ref="C3:J3"/>
    <mergeCell ref="L3:L4"/>
    <mergeCell ref="O4:W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V47"/>
  <sheetViews>
    <sheetView topLeftCell="B5" zoomScale="80" zoomScaleNormal="80" workbookViewId="0">
      <selection activeCell="G16" sqref="G16"/>
    </sheetView>
  </sheetViews>
  <sheetFormatPr defaultRowHeight="15" x14ac:dyDescent="0.25"/>
  <cols>
    <col min="2" max="2" width="21.5703125" customWidth="1"/>
    <col min="3" max="3" width="9.140625" customWidth="1"/>
  </cols>
  <sheetData>
    <row r="4" spans="2:22" ht="15.75" x14ac:dyDescent="0.25">
      <c r="B4" s="216" t="s">
        <v>68</v>
      </c>
      <c r="C4" s="239" t="s">
        <v>69</v>
      </c>
      <c r="D4" s="239"/>
      <c r="E4" s="239"/>
      <c r="F4" s="239"/>
      <c r="G4" s="239"/>
      <c r="H4" s="239"/>
      <c r="I4" s="239"/>
      <c r="J4" s="239"/>
      <c r="K4" s="239"/>
      <c r="L4" s="237" t="s">
        <v>70</v>
      </c>
      <c r="M4" s="237" t="s">
        <v>71</v>
      </c>
      <c r="N4" s="216" t="s">
        <v>72</v>
      </c>
      <c r="P4" s="5" t="s">
        <v>73</v>
      </c>
      <c r="Q4" s="5"/>
      <c r="R4" s="5"/>
      <c r="S4" s="5"/>
      <c r="T4" s="5" t="s">
        <v>74</v>
      </c>
      <c r="U4" s="5"/>
      <c r="V4" s="5"/>
    </row>
    <row r="5" spans="2:22" ht="15.75" x14ac:dyDescent="0.25">
      <c r="B5" s="216"/>
      <c r="C5" s="130" t="s">
        <v>92</v>
      </c>
      <c r="D5" s="130" t="s">
        <v>93</v>
      </c>
      <c r="E5" s="130" t="s">
        <v>94</v>
      </c>
      <c r="F5" s="130" t="s">
        <v>95</v>
      </c>
      <c r="G5" s="130" t="s">
        <v>96</v>
      </c>
      <c r="H5" s="130" t="s">
        <v>97</v>
      </c>
      <c r="I5" s="130" t="s">
        <v>98</v>
      </c>
      <c r="J5" s="130" t="s">
        <v>99</v>
      </c>
      <c r="K5" s="130" t="s">
        <v>100</v>
      </c>
      <c r="L5" s="237"/>
      <c r="M5" s="237"/>
      <c r="N5" s="216"/>
      <c r="P5" s="5" t="s">
        <v>75</v>
      </c>
      <c r="Q5" s="5"/>
      <c r="R5" s="5"/>
      <c r="S5" s="5"/>
      <c r="T5" t="s">
        <v>122</v>
      </c>
      <c r="U5" s="5"/>
      <c r="V5" s="5"/>
    </row>
    <row r="6" spans="2:22" ht="15.75" x14ac:dyDescent="0.25">
      <c r="B6" s="127" t="s">
        <v>75</v>
      </c>
      <c r="C6" s="128">
        <v>2.94</v>
      </c>
      <c r="D6" s="128">
        <v>3.46</v>
      </c>
      <c r="E6" s="128">
        <v>3.65</v>
      </c>
      <c r="F6" s="128">
        <v>2.96</v>
      </c>
      <c r="G6" s="128">
        <v>3.83</v>
      </c>
      <c r="H6" s="128">
        <v>4.0999999999999996</v>
      </c>
      <c r="I6" s="128">
        <v>3.83</v>
      </c>
      <c r="J6" s="128">
        <v>3.41</v>
      </c>
      <c r="K6" s="128">
        <v>5.39</v>
      </c>
      <c r="L6" s="128">
        <v>5.39</v>
      </c>
      <c r="M6" s="128">
        <v>2.94</v>
      </c>
      <c r="N6" s="128">
        <f>(L6-M6)</f>
        <v>2.4499999999999997</v>
      </c>
      <c r="P6" s="5" t="s">
        <v>76</v>
      </c>
      <c r="Q6" s="5"/>
      <c r="R6" s="5"/>
      <c r="S6" s="5"/>
      <c r="T6" s="5" t="s">
        <v>77</v>
      </c>
      <c r="U6" s="5"/>
      <c r="V6" s="5"/>
    </row>
    <row r="7" spans="2:22" ht="15.75" x14ac:dyDescent="0.25">
      <c r="B7" s="127" t="s">
        <v>122</v>
      </c>
      <c r="C7" s="128">
        <v>2.2799999999999998</v>
      </c>
      <c r="D7" s="128">
        <v>1.35</v>
      </c>
      <c r="E7" s="128">
        <v>1.75</v>
      </c>
      <c r="F7" s="128">
        <v>2.21</v>
      </c>
      <c r="G7" s="128">
        <v>1.1100000000000001</v>
      </c>
      <c r="H7" s="128">
        <v>0.32</v>
      </c>
      <c r="I7" s="128">
        <v>0.7</v>
      </c>
      <c r="J7" s="128">
        <v>0.75</v>
      </c>
      <c r="K7" s="128">
        <v>0.24</v>
      </c>
      <c r="L7" s="128">
        <v>2.2799999999999998</v>
      </c>
      <c r="M7" s="128">
        <v>0.24</v>
      </c>
      <c r="N7" s="186">
        <f t="shared" ref="N7:N15" si="0">(L7-M7)</f>
        <v>2.04</v>
      </c>
      <c r="P7" s="5" t="s">
        <v>79</v>
      </c>
      <c r="Q7" s="5"/>
      <c r="R7" s="5"/>
      <c r="S7" s="5"/>
      <c r="U7" s="5"/>
      <c r="V7" s="5"/>
    </row>
    <row r="8" spans="2:22" ht="15.75" x14ac:dyDescent="0.25">
      <c r="B8" s="127" t="s">
        <v>80</v>
      </c>
      <c r="C8" s="128">
        <v>14.66</v>
      </c>
      <c r="D8" s="128">
        <v>15.88</v>
      </c>
      <c r="E8" s="128">
        <v>17.28</v>
      </c>
      <c r="F8" s="128">
        <v>16.350000000000001</v>
      </c>
      <c r="G8" s="128">
        <v>18.11</v>
      </c>
      <c r="H8" s="128">
        <v>22.91</v>
      </c>
      <c r="I8" s="128">
        <v>20.98</v>
      </c>
      <c r="J8" s="128">
        <v>24.62</v>
      </c>
      <c r="K8" s="128">
        <v>27.66</v>
      </c>
      <c r="L8" s="128">
        <v>27.66</v>
      </c>
      <c r="M8" s="128">
        <v>14.66</v>
      </c>
      <c r="N8" s="186">
        <f t="shared" si="0"/>
        <v>13</v>
      </c>
      <c r="P8" s="5" t="s">
        <v>57</v>
      </c>
      <c r="Q8" s="5"/>
      <c r="R8" s="5"/>
      <c r="S8" s="5"/>
      <c r="U8" s="5"/>
      <c r="V8" s="5"/>
    </row>
    <row r="9" spans="2:22" ht="15.75" x14ac:dyDescent="0.25">
      <c r="B9" s="127" t="s">
        <v>81</v>
      </c>
      <c r="C9" s="128">
        <v>2.61</v>
      </c>
      <c r="D9" s="128">
        <v>2.58</v>
      </c>
      <c r="E9" s="128">
        <v>4.16</v>
      </c>
      <c r="F9" s="128">
        <v>3.39</v>
      </c>
      <c r="G9" s="128">
        <v>3.18</v>
      </c>
      <c r="H9" s="128">
        <v>1.38</v>
      </c>
      <c r="I9" s="128">
        <v>-0.09</v>
      </c>
      <c r="J9" s="128">
        <v>1.82</v>
      </c>
      <c r="K9" s="128">
        <v>2.89</v>
      </c>
      <c r="L9" s="128">
        <v>4.16</v>
      </c>
      <c r="M9" s="128">
        <v>-0.09</v>
      </c>
      <c r="N9" s="186">
        <f t="shared" si="0"/>
        <v>4.25</v>
      </c>
      <c r="P9" s="5" t="s">
        <v>66</v>
      </c>
      <c r="Q9" s="5"/>
      <c r="R9" s="5"/>
      <c r="S9" s="5"/>
      <c r="U9" s="5"/>
      <c r="V9" s="5"/>
    </row>
    <row r="10" spans="2:22" ht="15.75" x14ac:dyDescent="0.25">
      <c r="B10" s="127" t="s">
        <v>57</v>
      </c>
      <c r="C10" s="128">
        <v>0.57999999999999996</v>
      </c>
      <c r="D10" s="128">
        <v>2.5099999999999998</v>
      </c>
      <c r="E10" s="128">
        <v>4.24</v>
      </c>
      <c r="F10" s="128">
        <v>2.02</v>
      </c>
      <c r="G10" s="128">
        <v>3.04</v>
      </c>
      <c r="H10" s="128">
        <v>12.54</v>
      </c>
      <c r="I10" s="128">
        <v>17.809999999999999</v>
      </c>
      <c r="J10" s="128">
        <v>12.96</v>
      </c>
      <c r="K10" s="128">
        <v>24.9</v>
      </c>
      <c r="L10" s="128">
        <v>24.9</v>
      </c>
      <c r="M10" s="128">
        <v>0.57999999999999996</v>
      </c>
      <c r="N10" s="186">
        <f t="shared" si="0"/>
        <v>24.32</v>
      </c>
    </row>
    <row r="11" spans="2:22" ht="15.75" x14ac:dyDescent="0.25">
      <c r="B11" s="127" t="s">
        <v>78</v>
      </c>
      <c r="C11" s="128">
        <v>5.87</v>
      </c>
      <c r="D11" s="128">
        <v>6.98</v>
      </c>
      <c r="E11" s="128">
        <v>7.21</v>
      </c>
      <c r="F11" s="128">
        <v>11.1</v>
      </c>
      <c r="G11" s="128">
        <v>13.66</v>
      </c>
      <c r="H11" s="128">
        <v>14.05</v>
      </c>
      <c r="I11" s="128">
        <v>16.29</v>
      </c>
      <c r="J11" s="128">
        <v>18.3</v>
      </c>
      <c r="K11" s="128">
        <v>20.32</v>
      </c>
      <c r="L11" s="128">
        <v>20.32</v>
      </c>
      <c r="M11" s="128">
        <v>5.87</v>
      </c>
      <c r="N11" s="186">
        <f t="shared" si="0"/>
        <v>14.45</v>
      </c>
      <c r="P11" s="182" t="s">
        <v>124</v>
      </c>
    </row>
    <row r="12" spans="2:22" ht="15.75" x14ac:dyDescent="0.25">
      <c r="B12" s="127" t="s">
        <v>28</v>
      </c>
      <c r="C12" s="128">
        <v>3.07</v>
      </c>
      <c r="D12" s="128">
        <v>3.2</v>
      </c>
      <c r="E12" s="128">
        <v>3.4</v>
      </c>
      <c r="F12" s="128">
        <v>3.33</v>
      </c>
      <c r="G12" s="128">
        <v>3.73</v>
      </c>
      <c r="H12" s="128">
        <v>3.33</v>
      </c>
      <c r="I12" s="128">
        <v>3.8</v>
      </c>
      <c r="J12" s="128">
        <v>4</v>
      </c>
      <c r="K12" s="128">
        <v>3.53</v>
      </c>
      <c r="L12" s="128">
        <v>4</v>
      </c>
      <c r="M12" s="128">
        <v>3.07</v>
      </c>
      <c r="N12" s="186">
        <f t="shared" si="0"/>
        <v>0.93000000000000016</v>
      </c>
      <c r="P12" s="182" t="s">
        <v>125</v>
      </c>
    </row>
    <row r="13" spans="2:22" ht="15.75" x14ac:dyDescent="0.25">
      <c r="B13" s="127" t="s">
        <v>67</v>
      </c>
      <c r="C13" s="128">
        <v>3.6</v>
      </c>
      <c r="D13" s="128">
        <v>3.67</v>
      </c>
      <c r="E13" s="128">
        <v>3.67</v>
      </c>
      <c r="F13" s="128">
        <v>3.8</v>
      </c>
      <c r="G13" s="128">
        <v>3.67</v>
      </c>
      <c r="H13" s="128">
        <v>3.73</v>
      </c>
      <c r="I13" s="128">
        <v>3.73</v>
      </c>
      <c r="J13" s="128">
        <v>3.93</v>
      </c>
      <c r="K13" s="128">
        <v>3.73</v>
      </c>
      <c r="L13" s="128">
        <v>3.93</v>
      </c>
      <c r="M13" s="128">
        <v>3.6</v>
      </c>
      <c r="N13" s="186">
        <f t="shared" si="0"/>
        <v>0.33000000000000007</v>
      </c>
    </row>
    <row r="14" spans="2:22" ht="15.75" x14ac:dyDescent="0.25">
      <c r="B14" s="127" t="s">
        <v>31</v>
      </c>
      <c r="C14" s="128">
        <v>4.2</v>
      </c>
      <c r="D14" s="128">
        <v>4.4000000000000004</v>
      </c>
      <c r="E14" s="128">
        <v>4.2699999999999996</v>
      </c>
      <c r="F14" s="128">
        <v>4.2699999999999996</v>
      </c>
      <c r="G14" s="128">
        <v>3.8</v>
      </c>
      <c r="H14" s="128">
        <v>4.2</v>
      </c>
      <c r="I14" s="128">
        <v>4.47</v>
      </c>
      <c r="J14" s="128">
        <v>4.47</v>
      </c>
      <c r="K14" s="128">
        <v>4.13</v>
      </c>
      <c r="L14" s="128">
        <v>4.47</v>
      </c>
      <c r="M14" s="128">
        <v>3.8</v>
      </c>
      <c r="N14" s="186">
        <f t="shared" si="0"/>
        <v>0.66999999999999993</v>
      </c>
    </row>
    <row r="15" spans="2:22" ht="15.75" x14ac:dyDescent="0.25">
      <c r="B15" s="185" t="s">
        <v>82</v>
      </c>
      <c r="C15" s="186">
        <v>2.8</v>
      </c>
      <c r="D15" s="186">
        <v>3.73</v>
      </c>
      <c r="E15" s="186">
        <v>3.73</v>
      </c>
      <c r="F15" s="186">
        <v>4</v>
      </c>
      <c r="G15" s="186">
        <v>3.73</v>
      </c>
      <c r="H15" s="186">
        <v>4.07</v>
      </c>
      <c r="I15" s="186">
        <v>4</v>
      </c>
      <c r="J15" s="186">
        <v>4.2699999999999996</v>
      </c>
      <c r="K15" s="186">
        <v>4.07</v>
      </c>
      <c r="L15" s="186">
        <v>4.2699999999999996</v>
      </c>
      <c r="M15" s="186">
        <v>2.8</v>
      </c>
      <c r="N15" s="186">
        <f t="shared" si="0"/>
        <v>1.4699999999999998</v>
      </c>
    </row>
    <row r="16" spans="2:22" ht="15.75" x14ac:dyDescent="0.25">
      <c r="B16" s="183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70"/>
    </row>
    <row r="17" spans="2:22" ht="15.75" x14ac:dyDescent="0.25">
      <c r="B17" s="183"/>
      <c r="C17" s="190"/>
      <c r="D17" s="190"/>
      <c r="E17" s="190"/>
      <c r="F17" s="190"/>
      <c r="G17" s="190"/>
      <c r="H17" s="190"/>
      <c r="I17" s="195"/>
      <c r="J17" s="190"/>
      <c r="K17" s="190"/>
      <c r="L17" s="190"/>
      <c r="M17" s="190"/>
      <c r="N17" s="190"/>
      <c r="O17" s="170"/>
    </row>
    <row r="19" spans="2:22" ht="15.75" x14ac:dyDescent="0.25">
      <c r="B19" s="216" t="s">
        <v>68</v>
      </c>
      <c r="C19" s="238" t="s">
        <v>83</v>
      </c>
      <c r="D19" s="238" t="s">
        <v>84</v>
      </c>
      <c r="E19" s="239" t="s">
        <v>92</v>
      </c>
      <c r="F19" s="239"/>
      <c r="G19" s="239" t="s">
        <v>93</v>
      </c>
      <c r="H19" s="239"/>
      <c r="I19" s="239" t="s">
        <v>94</v>
      </c>
      <c r="J19" s="239"/>
      <c r="K19" s="239" t="s">
        <v>95</v>
      </c>
      <c r="L19" s="239"/>
      <c r="M19" s="239" t="s">
        <v>96</v>
      </c>
      <c r="N19" s="239"/>
      <c r="O19" s="239" t="s">
        <v>97</v>
      </c>
      <c r="P19" s="239"/>
      <c r="Q19" s="239" t="s">
        <v>98</v>
      </c>
      <c r="R19" s="239"/>
      <c r="S19" s="239" t="s">
        <v>99</v>
      </c>
      <c r="T19" s="239"/>
      <c r="U19" s="239" t="s">
        <v>100</v>
      </c>
      <c r="V19" s="239"/>
    </row>
    <row r="20" spans="2:22" x14ac:dyDescent="0.25">
      <c r="B20" s="216"/>
      <c r="C20" s="238"/>
      <c r="D20" s="238"/>
      <c r="E20" s="237" t="s">
        <v>85</v>
      </c>
      <c r="F20" s="237" t="s">
        <v>86</v>
      </c>
      <c r="G20" s="237" t="s">
        <v>85</v>
      </c>
      <c r="H20" s="237" t="s">
        <v>86</v>
      </c>
      <c r="I20" s="237" t="s">
        <v>85</v>
      </c>
      <c r="J20" s="237" t="s">
        <v>86</v>
      </c>
      <c r="K20" s="237" t="s">
        <v>85</v>
      </c>
      <c r="L20" s="237" t="s">
        <v>86</v>
      </c>
      <c r="M20" s="237" t="s">
        <v>85</v>
      </c>
      <c r="N20" s="237" t="s">
        <v>86</v>
      </c>
      <c r="O20" s="237" t="s">
        <v>85</v>
      </c>
      <c r="P20" s="237" t="s">
        <v>86</v>
      </c>
      <c r="Q20" s="237" t="s">
        <v>85</v>
      </c>
      <c r="R20" s="237" t="s">
        <v>86</v>
      </c>
      <c r="S20" s="237" t="s">
        <v>85</v>
      </c>
      <c r="T20" s="237" t="s">
        <v>86</v>
      </c>
      <c r="U20" s="237" t="s">
        <v>85</v>
      </c>
      <c r="V20" s="237" t="s">
        <v>86</v>
      </c>
    </row>
    <row r="21" spans="2:22" x14ac:dyDescent="0.25">
      <c r="B21" s="216"/>
      <c r="C21" s="238"/>
      <c r="D21" s="238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</row>
    <row r="22" spans="2:22" ht="15.75" x14ac:dyDescent="0.25">
      <c r="B22" s="185" t="s">
        <v>75</v>
      </c>
      <c r="C22" s="129">
        <v>1</v>
      </c>
      <c r="D22" s="128">
        <f>(C22/C$32)</f>
        <v>0.10526315789473684</v>
      </c>
      <c r="E22" s="128">
        <f>(C6-M6)/N6</f>
        <v>0</v>
      </c>
      <c r="F22" s="128">
        <f>(E22*D22)</f>
        <v>0</v>
      </c>
      <c r="G22" s="128">
        <f>(D6-M6)/N6</f>
        <v>0.21224489795918369</v>
      </c>
      <c r="H22" s="128">
        <f>(G22*D22)</f>
        <v>2.2341568206229862E-2</v>
      </c>
      <c r="I22" s="128">
        <f>(E6-M6)/N6</f>
        <v>0.28979591836734697</v>
      </c>
      <c r="J22" s="128">
        <f>(I22*D22)</f>
        <v>3.0504833512352312E-2</v>
      </c>
      <c r="K22" s="128">
        <f>(F6-M6)/N6</f>
        <v>8.1632653061224567E-3</v>
      </c>
      <c r="L22" s="128">
        <f>(K22*D22)</f>
        <v>8.5929108485499541E-4</v>
      </c>
      <c r="M22" s="128">
        <f>(G6-M6)/N6</f>
        <v>0.36326530612244906</v>
      </c>
      <c r="N22" s="128">
        <f>(M22*D22)</f>
        <v>3.8238453276047267E-2</v>
      </c>
      <c r="O22" s="128">
        <f>(H6-M6)/N6</f>
        <v>0.47346938775510194</v>
      </c>
      <c r="P22" s="128">
        <f>(O22*D22)</f>
        <v>4.9838882921589674E-2</v>
      </c>
      <c r="Q22" s="128">
        <f>(I6-M6)/N6</f>
        <v>0.36326530612244906</v>
      </c>
      <c r="R22" s="128">
        <f>(Q22*D22)</f>
        <v>3.8238453276047267E-2</v>
      </c>
      <c r="S22" s="128">
        <f>(J6-M6)/N6</f>
        <v>0.19183673469387766</v>
      </c>
      <c r="T22" s="128">
        <f>(S22*D22)</f>
        <v>2.0193340494092386E-2</v>
      </c>
      <c r="U22" s="128">
        <f>(K6-M6)/N6</f>
        <v>1</v>
      </c>
      <c r="V22" s="128">
        <f>(U22*D22)</f>
        <v>0.10526315789473684</v>
      </c>
    </row>
    <row r="23" spans="2:22" ht="15.75" x14ac:dyDescent="0.25">
      <c r="B23" s="185" t="s">
        <v>122</v>
      </c>
      <c r="C23" s="129">
        <v>0.9</v>
      </c>
      <c r="D23" s="186">
        <f t="shared" ref="D23:D31" si="1">(C23/C$32)</f>
        <v>9.4736842105263161E-2</v>
      </c>
      <c r="E23" s="186">
        <f t="shared" ref="E23:E31" si="2">(C7-M7)/N7</f>
        <v>1</v>
      </c>
      <c r="F23" s="186">
        <f t="shared" ref="F23:F31" si="3">(E23*D23)</f>
        <v>9.4736842105263161E-2</v>
      </c>
      <c r="G23" s="186">
        <f t="shared" ref="G23:G31" si="4">(D7-M7)/N7</f>
        <v>0.54411764705882359</v>
      </c>
      <c r="H23" s="186">
        <f t="shared" ref="H23:H31" si="5">(G23*D23)</f>
        <v>5.1547987616099078E-2</v>
      </c>
      <c r="I23" s="186">
        <f t="shared" ref="I23:I31" si="6">(E7-M7)/N7</f>
        <v>0.74019607843137258</v>
      </c>
      <c r="J23" s="186">
        <f t="shared" ref="J23:J31" si="7">(I23*D23)</f>
        <v>7.0123839009287925E-2</v>
      </c>
      <c r="K23" s="186">
        <f t="shared" ref="K23:K31" si="8">(F7-M7)/N7</f>
        <v>0.96568627450980393</v>
      </c>
      <c r="L23" s="186">
        <f t="shared" ref="L23:L31" si="9">(K23*D23)</f>
        <v>9.1486068111455113E-2</v>
      </c>
      <c r="M23" s="186">
        <f t="shared" ref="M23:M31" si="10">(G7-M7)/N7</f>
        <v>0.42647058823529416</v>
      </c>
      <c r="N23" s="186">
        <f t="shared" ref="N23:N31" si="11">(M23*D23)</f>
        <v>4.0402476780185763E-2</v>
      </c>
      <c r="O23" s="186">
        <f t="shared" ref="O23:O31" si="12">(H7-M7)/N7</f>
        <v>3.921568627450981E-2</v>
      </c>
      <c r="P23" s="186">
        <f t="shared" ref="P23:P31" si="13">(O23*D23)</f>
        <v>3.7151702786377716E-3</v>
      </c>
      <c r="Q23" s="186">
        <f t="shared" ref="Q23:Q31" si="14">(I7-M7)/N7</f>
        <v>0.22549019607843135</v>
      </c>
      <c r="R23" s="186">
        <f t="shared" ref="R23:R31" si="15">(Q23*D23)</f>
        <v>2.1362229102167181E-2</v>
      </c>
      <c r="S23" s="186">
        <f t="shared" ref="S23:S31" si="16">(J7-M7)/N7</f>
        <v>0.25</v>
      </c>
      <c r="T23" s="186">
        <f t="shared" ref="T23:T31" si="17">(S23*D23)</f>
        <v>2.368421052631579E-2</v>
      </c>
      <c r="U23" s="186">
        <f t="shared" ref="U23:U31" si="18">(K7-M7)/N7</f>
        <v>0</v>
      </c>
      <c r="V23" s="186">
        <f t="shared" ref="V23:V30" si="19">(U23*D23)</f>
        <v>0</v>
      </c>
    </row>
    <row r="24" spans="2:22" ht="15.75" x14ac:dyDescent="0.25">
      <c r="B24" s="185" t="s">
        <v>80</v>
      </c>
      <c r="C24" s="129">
        <v>0.9</v>
      </c>
      <c r="D24" s="186">
        <f t="shared" si="1"/>
        <v>9.4736842105263161E-2</v>
      </c>
      <c r="E24" s="186">
        <f t="shared" si="2"/>
        <v>0</v>
      </c>
      <c r="F24" s="186">
        <f t="shared" si="3"/>
        <v>0</v>
      </c>
      <c r="G24" s="186">
        <f t="shared" si="4"/>
        <v>9.3846153846153899E-2</v>
      </c>
      <c r="H24" s="186">
        <f t="shared" si="5"/>
        <v>8.8906882591093164E-3</v>
      </c>
      <c r="I24" s="186">
        <f t="shared" si="6"/>
        <v>0.20153846153846161</v>
      </c>
      <c r="J24" s="186">
        <f t="shared" si="7"/>
        <v>1.9093117408906891E-2</v>
      </c>
      <c r="K24" s="186">
        <f t="shared" si="8"/>
        <v>0.13000000000000009</v>
      </c>
      <c r="L24" s="186">
        <f t="shared" si="9"/>
        <v>1.2315789473684219E-2</v>
      </c>
      <c r="M24" s="186">
        <f t="shared" si="10"/>
        <v>0.26538461538461533</v>
      </c>
      <c r="N24" s="186">
        <f t="shared" si="11"/>
        <v>2.5141700404858296E-2</v>
      </c>
      <c r="O24" s="186">
        <f t="shared" si="12"/>
        <v>0.63461538461538458</v>
      </c>
      <c r="P24" s="186">
        <f t="shared" si="13"/>
        <v>6.0121457489878544E-2</v>
      </c>
      <c r="Q24" s="186">
        <f t="shared" si="14"/>
        <v>0.48615384615384616</v>
      </c>
      <c r="R24" s="186">
        <f t="shared" si="15"/>
        <v>4.6056680161943322E-2</v>
      </c>
      <c r="S24" s="186">
        <f t="shared" si="16"/>
        <v>0.76615384615384619</v>
      </c>
      <c r="T24" s="186">
        <f t="shared" si="17"/>
        <v>7.2582995951417012E-2</v>
      </c>
      <c r="U24" s="186">
        <f t="shared" si="18"/>
        <v>1</v>
      </c>
      <c r="V24" s="186">
        <f t="shared" si="19"/>
        <v>9.4736842105263161E-2</v>
      </c>
    </row>
    <row r="25" spans="2:22" ht="15.75" x14ac:dyDescent="0.25">
      <c r="B25" s="185" t="s">
        <v>81</v>
      </c>
      <c r="C25" s="193">
        <v>1</v>
      </c>
      <c r="D25" s="186">
        <f t="shared" si="1"/>
        <v>0.10526315789473684</v>
      </c>
      <c r="E25" s="186">
        <f t="shared" si="2"/>
        <v>0.63529411764705879</v>
      </c>
      <c r="F25" s="186">
        <f t="shared" si="3"/>
        <v>6.6873065015479863E-2</v>
      </c>
      <c r="G25" s="186">
        <f t="shared" si="4"/>
        <v>0.628235294117647</v>
      </c>
      <c r="H25" s="186">
        <f t="shared" si="5"/>
        <v>6.6130030959752312E-2</v>
      </c>
      <c r="I25" s="186">
        <f t="shared" si="6"/>
        <v>1</v>
      </c>
      <c r="J25" s="186">
        <f t="shared" si="7"/>
        <v>0.10526315789473684</v>
      </c>
      <c r="K25" s="186">
        <f t="shared" si="8"/>
        <v>0.81882352941176473</v>
      </c>
      <c r="L25" s="186">
        <f t="shared" si="9"/>
        <v>8.6191950464396289E-2</v>
      </c>
      <c r="M25" s="186">
        <f t="shared" si="10"/>
        <v>0.76941176470588235</v>
      </c>
      <c r="N25" s="186">
        <f t="shared" si="11"/>
        <v>8.0990712074303403E-2</v>
      </c>
      <c r="O25" s="186">
        <f t="shared" si="12"/>
        <v>0.34588235294117647</v>
      </c>
      <c r="P25" s="186">
        <f t="shared" si="13"/>
        <v>3.640866873065015E-2</v>
      </c>
      <c r="Q25" s="186">
        <f t="shared" si="14"/>
        <v>0</v>
      </c>
      <c r="R25" s="186">
        <f t="shared" si="15"/>
        <v>0</v>
      </c>
      <c r="S25" s="186">
        <f t="shared" si="16"/>
        <v>0.4494117647058824</v>
      </c>
      <c r="T25" s="186">
        <f t="shared" si="17"/>
        <v>4.7306501547987621E-2</v>
      </c>
      <c r="U25" s="186">
        <f t="shared" si="18"/>
        <v>0.70117647058823529</v>
      </c>
      <c r="V25" s="186">
        <f t="shared" si="19"/>
        <v>7.3808049535603715E-2</v>
      </c>
    </row>
    <row r="26" spans="2:22" ht="15.75" x14ac:dyDescent="0.25">
      <c r="B26" s="185" t="s">
        <v>57</v>
      </c>
      <c r="C26" s="193">
        <v>1</v>
      </c>
      <c r="D26" s="186">
        <f t="shared" si="1"/>
        <v>0.10526315789473684</v>
      </c>
      <c r="E26" s="186">
        <f t="shared" si="2"/>
        <v>0</v>
      </c>
      <c r="F26" s="186">
        <f t="shared" si="3"/>
        <v>0</v>
      </c>
      <c r="G26" s="186">
        <f t="shared" si="4"/>
        <v>7.9358552631578941E-2</v>
      </c>
      <c r="H26" s="186">
        <f t="shared" si="5"/>
        <v>8.353531855955677E-3</v>
      </c>
      <c r="I26" s="186">
        <f t="shared" si="6"/>
        <v>0.15049342105263158</v>
      </c>
      <c r="J26" s="186">
        <f t="shared" si="7"/>
        <v>1.5841412742382269E-2</v>
      </c>
      <c r="K26" s="186">
        <f t="shared" si="8"/>
        <v>5.921052631578947E-2</v>
      </c>
      <c r="L26" s="186">
        <f t="shared" si="9"/>
        <v>6.2326869806094178E-3</v>
      </c>
      <c r="M26" s="186">
        <f t="shared" si="10"/>
        <v>0.10115131578947369</v>
      </c>
      <c r="N26" s="186">
        <f t="shared" si="11"/>
        <v>1.0647506925207755E-2</v>
      </c>
      <c r="O26" s="186">
        <f t="shared" si="12"/>
        <v>0.49177631578947362</v>
      </c>
      <c r="P26" s="186">
        <f t="shared" si="13"/>
        <v>5.1765927977839327E-2</v>
      </c>
      <c r="Q26" s="186">
        <f t="shared" si="14"/>
        <v>0.70847039473684215</v>
      </c>
      <c r="R26" s="186">
        <f t="shared" si="15"/>
        <v>7.4575831024930747E-2</v>
      </c>
      <c r="S26" s="186">
        <f t="shared" si="16"/>
        <v>0.50904605263157898</v>
      </c>
      <c r="T26" s="186">
        <f t="shared" si="17"/>
        <v>5.3583795013850417E-2</v>
      </c>
      <c r="U26" s="186">
        <f t="shared" si="18"/>
        <v>1</v>
      </c>
      <c r="V26" s="186">
        <f t="shared" si="19"/>
        <v>0.10526315789473684</v>
      </c>
    </row>
    <row r="27" spans="2:22" ht="15.75" x14ac:dyDescent="0.25">
      <c r="B27" s="185" t="s">
        <v>78</v>
      </c>
      <c r="C27" s="193">
        <v>1</v>
      </c>
      <c r="D27" s="186">
        <f t="shared" si="1"/>
        <v>0.10526315789473684</v>
      </c>
      <c r="E27" s="186">
        <f t="shared" si="2"/>
        <v>0</v>
      </c>
      <c r="F27" s="186">
        <f t="shared" si="3"/>
        <v>0</v>
      </c>
      <c r="G27" s="186">
        <f t="shared" si="4"/>
        <v>7.6816608996539817E-2</v>
      </c>
      <c r="H27" s="186">
        <f t="shared" si="5"/>
        <v>8.0859588417410335E-3</v>
      </c>
      <c r="I27" s="186">
        <f t="shared" si="6"/>
        <v>9.2733564013840822E-2</v>
      </c>
      <c r="J27" s="186">
        <f t="shared" si="7"/>
        <v>9.7614277909306123E-3</v>
      </c>
      <c r="K27" s="186">
        <f t="shared" si="8"/>
        <v>0.36193771626297577</v>
      </c>
      <c r="L27" s="186">
        <f t="shared" si="9"/>
        <v>3.8098706975050078E-2</v>
      </c>
      <c r="M27" s="186">
        <f t="shared" si="10"/>
        <v>0.53910034602076129</v>
      </c>
      <c r="N27" s="186">
        <f t="shared" si="11"/>
        <v>5.674740484429066E-2</v>
      </c>
      <c r="O27" s="186">
        <f t="shared" si="12"/>
        <v>0.56608996539792389</v>
      </c>
      <c r="P27" s="186">
        <f t="shared" si="13"/>
        <v>5.9588417410307772E-2</v>
      </c>
      <c r="Q27" s="186">
        <f t="shared" si="14"/>
        <v>0.72110726643598611</v>
      </c>
      <c r="R27" s="186">
        <f t="shared" si="15"/>
        <v>7.5906028045893276E-2</v>
      </c>
      <c r="S27" s="186">
        <f t="shared" si="16"/>
        <v>0.86020761245674737</v>
      </c>
      <c r="T27" s="186">
        <f t="shared" si="17"/>
        <v>9.0548169732289185E-2</v>
      </c>
      <c r="U27" s="186">
        <f t="shared" si="18"/>
        <v>1</v>
      </c>
      <c r="V27" s="186">
        <f t="shared" si="19"/>
        <v>0.10526315789473684</v>
      </c>
    </row>
    <row r="28" spans="2:22" ht="15.75" x14ac:dyDescent="0.25">
      <c r="B28" s="185" t="s">
        <v>28</v>
      </c>
      <c r="C28" s="129">
        <v>0.9</v>
      </c>
      <c r="D28" s="186">
        <f t="shared" si="1"/>
        <v>9.4736842105263161E-2</v>
      </c>
      <c r="E28" s="186">
        <f t="shared" si="2"/>
        <v>0</v>
      </c>
      <c r="F28" s="186">
        <f t="shared" si="3"/>
        <v>0</v>
      </c>
      <c r="G28" s="186">
        <f t="shared" si="4"/>
        <v>0.13978494623655949</v>
      </c>
      <c r="H28" s="186">
        <f t="shared" si="5"/>
        <v>1.3242784380305636E-2</v>
      </c>
      <c r="I28" s="186">
        <f t="shared" si="6"/>
        <v>0.35483870967741937</v>
      </c>
      <c r="J28" s="186">
        <f t="shared" si="7"/>
        <v>3.3616298811544994E-2</v>
      </c>
      <c r="K28" s="186">
        <f t="shared" si="8"/>
        <v>0.27956989247311848</v>
      </c>
      <c r="L28" s="186">
        <f t="shared" si="9"/>
        <v>2.6485568760611224E-2</v>
      </c>
      <c r="M28" s="186">
        <f t="shared" si="10"/>
        <v>0.70967741935483875</v>
      </c>
      <c r="N28" s="186">
        <f t="shared" si="11"/>
        <v>6.7232597623089987E-2</v>
      </c>
      <c r="O28" s="186">
        <f t="shared" si="12"/>
        <v>0.27956989247311848</v>
      </c>
      <c r="P28" s="186">
        <f t="shared" si="13"/>
        <v>2.6485568760611224E-2</v>
      </c>
      <c r="Q28" s="186">
        <f t="shared" si="14"/>
        <v>0.78494623655913964</v>
      </c>
      <c r="R28" s="186">
        <f t="shared" si="15"/>
        <v>7.436332767402376E-2</v>
      </c>
      <c r="S28" s="186">
        <f t="shared" si="16"/>
        <v>1</v>
      </c>
      <c r="T28" s="186">
        <f t="shared" si="17"/>
        <v>9.4736842105263161E-2</v>
      </c>
      <c r="U28" s="186">
        <f t="shared" si="18"/>
        <v>0.49462365591397839</v>
      </c>
      <c r="V28" s="186">
        <f t="shared" si="19"/>
        <v>4.6859083191850587E-2</v>
      </c>
    </row>
    <row r="29" spans="2:22" ht="15.75" x14ac:dyDescent="0.25">
      <c r="B29" s="185" t="s">
        <v>67</v>
      </c>
      <c r="C29" s="129">
        <v>0.9</v>
      </c>
      <c r="D29" s="186">
        <f t="shared" si="1"/>
        <v>9.4736842105263161E-2</v>
      </c>
      <c r="E29" s="186">
        <f t="shared" si="2"/>
        <v>0</v>
      </c>
      <c r="F29" s="186">
        <f t="shared" si="3"/>
        <v>0</v>
      </c>
      <c r="G29" s="186">
        <f t="shared" si="4"/>
        <v>0.2121212121212116</v>
      </c>
      <c r="H29" s="186">
        <f t="shared" si="5"/>
        <v>2.0095693779904257E-2</v>
      </c>
      <c r="I29" s="186">
        <f t="shared" si="6"/>
        <v>0.2121212121212116</v>
      </c>
      <c r="J29" s="186">
        <f t="shared" si="7"/>
        <v>2.0095693779904257E-2</v>
      </c>
      <c r="K29" s="186">
        <f t="shared" si="8"/>
        <v>0.60606060606060508</v>
      </c>
      <c r="L29" s="186">
        <f t="shared" si="9"/>
        <v>5.7416267942583643E-2</v>
      </c>
      <c r="M29" s="186">
        <f t="shared" si="10"/>
        <v>0.2121212121212116</v>
      </c>
      <c r="N29" s="186">
        <f t="shared" si="11"/>
        <v>2.0095693779904257E-2</v>
      </c>
      <c r="O29" s="186">
        <f t="shared" si="12"/>
        <v>0.39393939393939353</v>
      </c>
      <c r="P29" s="186">
        <f t="shared" si="13"/>
        <v>3.7320574162679386E-2</v>
      </c>
      <c r="Q29" s="186">
        <f t="shared" si="14"/>
        <v>0.39393939393939353</v>
      </c>
      <c r="R29" s="186">
        <f t="shared" si="15"/>
        <v>3.7320574162679386E-2</v>
      </c>
      <c r="S29" s="186">
        <f t="shared" si="16"/>
        <v>1</v>
      </c>
      <c r="T29" s="186">
        <f t="shared" si="17"/>
        <v>9.4736842105263161E-2</v>
      </c>
      <c r="U29" s="186">
        <f t="shared" si="18"/>
        <v>0.39393939393939353</v>
      </c>
      <c r="V29" s="186">
        <f t="shared" si="19"/>
        <v>3.7320574162679386E-2</v>
      </c>
    </row>
    <row r="30" spans="2:22" ht="15.75" x14ac:dyDescent="0.25">
      <c r="B30" s="185" t="s">
        <v>31</v>
      </c>
      <c r="C30" s="129">
        <v>0.9</v>
      </c>
      <c r="D30" s="186">
        <f>(C30/C$32)</f>
        <v>9.4736842105263161E-2</v>
      </c>
      <c r="E30" s="186">
        <f t="shared" si="2"/>
        <v>0.59701492537313494</v>
      </c>
      <c r="F30" s="186">
        <f t="shared" si="3"/>
        <v>5.6559308719560157E-2</v>
      </c>
      <c r="G30" s="186">
        <f t="shared" si="4"/>
        <v>0.89552238805970241</v>
      </c>
      <c r="H30" s="186">
        <f t="shared" si="5"/>
        <v>8.4838963079340232E-2</v>
      </c>
      <c r="I30" s="186">
        <f t="shared" si="6"/>
        <v>0.70149253731343253</v>
      </c>
      <c r="J30" s="186">
        <f t="shared" si="7"/>
        <v>6.6457187745483079E-2</v>
      </c>
      <c r="K30" s="186">
        <f t="shared" si="8"/>
        <v>0.70149253731343253</v>
      </c>
      <c r="L30" s="186">
        <f t="shared" si="9"/>
        <v>6.6457187745483079E-2</v>
      </c>
      <c r="M30" s="186">
        <f t="shared" si="10"/>
        <v>0</v>
      </c>
      <c r="N30" s="186">
        <f t="shared" si="11"/>
        <v>0</v>
      </c>
      <c r="O30" s="186">
        <f t="shared" si="12"/>
        <v>0.59701492537313494</v>
      </c>
      <c r="P30" s="186">
        <f t="shared" si="13"/>
        <v>5.6559308719560157E-2</v>
      </c>
      <c r="Q30" s="186">
        <f t="shared" si="14"/>
        <v>1</v>
      </c>
      <c r="R30" s="186">
        <f t="shared" si="15"/>
        <v>9.4736842105263161E-2</v>
      </c>
      <c r="S30" s="186">
        <f t="shared" si="16"/>
        <v>1</v>
      </c>
      <c r="T30" s="186">
        <f t="shared" si="17"/>
        <v>9.4736842105263161E-2</v>
      </c>
      <c r="U30" s="186">
        <f t="shared" si="18"/>
        <v>0.49253731343283597</v>
      </c>
      <c r="V30" s="186">
        <f t="shared" si="19"/>
        <v>4.6661429693637096E-2</v>
      </c>
    </row>
    <row r="31" spans="2:22" ht="15.75" x14ac:dyDescent="0.25">
      <c r="B31" s="185" t="s">
        <v>82</v>
      </c>
      <c r="C31" s="129">
        <v>1</v>
      </c>
      <c r="D31" s="186">
        <f t="shared" si="1"/>
        <v>0.10526315789473684</v>
      </c>
      <c r="E31" s="186">
        <f t="shared" si="2"/>
        <v>0</v>
      </c>
      <c r="F31" s="186">
        <f t="shared" si="3"/>
        <v>0</v>
      </c>
      <c r="G31" s="186">
        <f t="shared" si="4"/>
        <v>0.63265306122449005</v>
      </c>
      <c r="H31" s="186">
        <f t="shared" si="5"/>
        <v>6.6595059076262106E-2</v>
      </c>
      <c r="I31" s="186">
        <f t="shared" si="6"/>
        <v>0.63265306122449005</v>
      </c>
      <c r="J31" s="186">
        <f t="shared" si="7"/>
        <v>6.6595059076262106E-2</v>
      </c>
      <c r="K31" s="186">
        <f t="shared" si="8"/>
        <v>0.81632653061224514</v>
      </c>
      <c r="L31" s="186">
        <f t="shared" si="9"/>
        <v>8.5929108485499478E-2</v>
      </c>
      <c r="M31" s="186">
        <f t="shared" si="10"/>
        <v>0.63265306122449005</v>
      </c>
      <c r="N31" s="186">
        <f t="shared" si="11"/>
        <v>6.6595059076262106E-2</v>
      </c>
      <c r="O31" s="186">
        <f t="shared" si="12"/>
        <v>0.86394557823129303</v>
      </c>
      <c r="P31" s="186">
        <f t="shared" si="13"/>
        <v>9.0941639813820307E-2</v>
      </c>
      <c r="Q31" s="186">
        <f t="shared" si="14"/>
        <v>0.81632653061224514</v>
      </c>
      <c r="R31" s="186">
        <f t="shared" si="15"/>
        <v>8.5929108485499478E-2</v>
      </c>
      <c r="S31" s="186">
        <f t="shared" si="16"/>
        <v>1</v>
      </c>
      <c r="T31" s="186">
        <f t="shared" si="17"/>
        <v>0.10526315789473684</v>
      </c>
      <c r="U31" s="186">
        <f t="shared" si="18"/>
        <v>0.86394557823129303</v>
      </c>
      <c r="V31" s="186">
        <f>(U31*D31)</f>
        <v>9.0941639813820307E-2</v>
      </c>
    </row>
    <row r="32" spans="2:22" ht="15.75" x14ac:dyDescent="0.25">
      <c r="B32" s="131" t="s">
        <v>15</v>
      </c>
      <c r="C32" s="132">
        <f>SUM(C22:C31)</f>
        <v>9.5</v>
      </c>
      <c r="D32" s="132"/>
      <c r="E32" s="132"/>
      <c r="F32" s="133">
        <f>SUM(F22:F31)</f>
        <v>0.21816921584030319</v>
      </c>
      <c r="G32" s="132"/>
      <c r="H32" s="133">
        <f>SUM(H22:H31)</f>
        <v>0.35012226605469948</v>
      </c>
      <c r="I32" s="132"/>
      <c r="J32" s="133">
        <f>SUM(J22:J31)</f>
        <v>0.43735202777179127</v>
      </c>
      <c r="K32" s="132"/>
      <c r="L32" s="133">
        <f>SUM(L22:L31)</f>
        <v>0.47147262602422757</v>
      </c>
      <c r="M32" s="132"/>
      <c r="N32" s="133">
        <f>SUM(N22:N31)</f>
        <v>0.40609160478414952</v>
      </c>
      <c r="O32" s="132"/>
      <c r="P32" s="133">
        <f>SUM(P22:P31)</f>
        <v>0.47274561626557426</v>
      </c>
      <c r="Q32" s="132"/>
      <c r="R32" s="133">
        <f>SUM(R22:R31)</f>
        <v>0.5484890740384476</v>
      </c>
      <c r="S32" s="132"/>
      <c r="T32" s="133">
        <f>SUM(T22:T31)</f>
        <v>0.69737269747647868</v>
      </c>
      <c r="U32" s="132"/>
      <c r="V32" s="194">
        <f>SUM(V22:V31)</f>
        <v>0.70611709218706475</v>
      </c>
    </row>
    <row r="33" spans="2:22" x14ac:dyDescent="0.25">
      <c r="J33" s="189"/>
      <c r="V33" t="s">
        <v>87</v>
      </c>
    </row>
    <row r="34" spans="2:22" ht="15.75" x14ac:dyDescent="0.25">
      <c r="B34" s="5" t="s">
        <v>88</v>
      </c>
      <c r="C34" s="5" t="s">
        <v>126</v>
      </c>
      <c r="D34" s="5"/>
      <c r="E34" s="5"/>
      <c r="F34" s="5"/>
      <c r="G34" s="5"/>
      <c r="H34" s="5"/>
      <c r="I34" s="5"/>
      <c r="J34" s="5"/>
      <c r="K34" s="5"/>
      <c r="L34" s="5"/>
      <c r="M34" s="5"/>
    </row>
    <row r="36" spans="2:22" ht="15.75" customHeight="1" x14ac:dyDescent="0.25">
      <c r="B36" s="216" t="s">
        <v>68</v>
      </c>
      <c r="C36" s="231" t="s">
        <v>83</v>
      </c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3"/>
      <c r="R36" s="229" t="s">
        <v>15</v>
      </c>
      <c r="S36" s="229" t="s">
        <v>47</v>
      </c>
    </row>
    <row r="37" spans="2:22" ht="15.75" customHeight="1" x14ac:dyDescent="0.25">
      <c r="B37" s="216"/>
      <c r="C37" s="234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6"/>
      <c r="R37" s="230"/>
      <c r="S37" s="230"/>
    </row>
    <row r="38" spans="2:22" ht="15.75" x14ac:dyDescent="0.25">
      <c r="B38" s="185" t="s">
        <v>75</v>
      </c>
      <c r="C38" s="186">
        <v>1</v>
      </c>
      <c r="D38" s="186">
        <v>1</v>
      </c>
      <c r="E38" s="186">
        <v>0.8</v>
      </c>
      <c r="F38" s="186">
        <v>0.8</v>
      </c>
      <c r="G38" s="186">
        <v>0.9</v>
      </c>
      <c r="H38" s="186">
        <v>1</v>
      </c>
      <c r="I38" s="186">
        <v>1</v>
      </c>
      <c r="J38" s="186">
        <v>0.8</v>
      </c>
      <c r="K38" s="186">
        <v>1</v>
      </c>
      <c r="L38" s="186">
        <v>0.9</v>
      </c>
      <c r="M38" s="186">
        <v>1</v>
      </c>
      <c r="N38" s="188">
        <v>1</v>
      </c>
      <c r="O38" s="188">
        <v>1</v>
      </c>
      <c r="P38" s="188">
        <v>1</v>
      </c>
      <c r="Q38" s="188">
        <v>1</v>
      </c>
      <c r="R38" s="88">
        <f>SUM(C38:Q38)</f>
        <v>14.200000000000001</v>
      </c>
      <c r="S38" s="88">
        <f>AVERAGE(C38:Q38)</f>
        <v>0.94666666666666677</v>
      </c>
    </row>
    <row r="39" spans="2:22" ht="15.75" x14ac:dyDescent="0.25">
      <c r="B39" s="185" t="s">
        <v>122</v>
      </c>
      <c r="C39" s="186">
        <v>1</v>
      </c>
      <c r="D39" s="186">
        <v>1</v>
      </c>
      <c r="E39" s="186">
        <v>1</v>
      </c>
      <c r="F39" s="186">
        <v>1</v>
      </c>
      <c r="G39" s="186">
        <v>1</v>
      </c>
      <c r="H39" s="186">
        <v>0.9</v>
      </c>
      <c r="I39" s="186">
        <v>1</v>
      </c>
      <c r="J39" s="186">
        <v>0.8</v>
      </c>
      <c r="K39" s="186">
        <v>1</v>
      </c>
      <c r="L39" s="186">
        <v>1</v>
      </c>
      <c r="M39" s="186">
        <v>0.9</v>
      </c>
      <c r="N39" s="191">
        <v>1</v>
      </c>
      <c r="O39" s="191">
        <v>1</v>
      </c>
      <c r="P39" s="191">
        <v>1</v>
      </c>
      <c r="Q39" s="191">
        <v>0.8</v>
      </c>
      <c r="R39" s="88">
        <f t="shared" ref="R39:R47" si="20">SUM(C39:Q39)</f>
        <v>14.4</v>
      </c>
      <c r="S39" s="88">
        <f t="shared" ref="S39:S47" si="21">AVERAGE(C39:Q39)</f>
        <v>0.96000000000000008</v>
      </c>
    </row>
    <row r="40" spans="2:22" ht="15.75" x14ac:dyDescent="0.25">
      <c r="B40" s="185" t="s">
        <v>80</v>
      </c>
      <c r="C40" s="186">
        <v>1</v>
      </c>
      <c r="D40" s="186">
        <v>1</v>
      </c>
      <c r="E40" s="186">
        <v>1</v>
      </c>
      <c r="F40" s="186">
        <v>1</v>
      </c>
      <c r="G40" s="186">
        <v>1</v>
      </c>
      <c r="H40" s="186">
        <v>1</v>
      </c>
      <c r="I40" s="186">
        <v>1</v>
      </c>
      <c r="J40" s="186">
        <v>1</v>
      </c>
      <c r="K40" s="186">
        <v>0.9</v>
      </c>
      <c r="L40" s="186">
        <v>1</v>
      </c>
      <c r="M40" s="192" t="s">
        <v>123</v>
      </c>
      <c r="N40" s="191">
        <v>1</v>
      </c>
      <c r="O40" s="191">
        <v>0.8</v>
      </c>
      <c r="P40" s="191">
        <v>1</v>
      </c>
      <c r="Q40" s="191">
        <v>1</v>
      </c>
      <c r="R40" s="88">
        <f t="shared" si="20"/>
        <v>13.700000000000001</v>
      </c>
      <c r="S40" s="88">
        <f t="shared" si="21"/>
        <v>0.97857142857142865</v>
      </c>
    </row>
    <row r="41" spans="2:22" ht="15.75" x14ac:dyDescent="0.25">
      <c r="B41" s="185" t="s">
        <v>81</v>
      </c>
      <c r="C41" s="186">
        <v>1</v>
      </c>
      <c r="D41" s="186">
        <v>1</v>
      </c>
      <c r="E41" s="186">
        <v>1</v>
      </c>
      <c r="F41" s="186">
        <v>1</v>
      </c>
      <c r="G41" s="186">
        <v>1</v>
      </c>
      <c r="H41" s="186">
        <v>1</v>
      </c>
      <c r="I41" s="186">
        <v>1</v>
      </c>
      <c r="J41" s="186">
        <v>1</v>
      </c>
      <c r="K41" s="186">
        <v>1</v>
      </c>
      <c r="L41" s="186">
        <v>1</v>
      </c>
      <c r="M41" s="186">
        <v>1</v>
      </c>
      <c r="N41" s="191">
        <v>1</v>
      </c>
      <c r="O41" s="191">
        <v>1</v>
      </c>
      <c r="P41" s="191">
        <v>1</v>
      </c>
      <c r="Q41" s="191">
        <v>1</v>
      </c>
      <c r="R41" s="88">
        <f t="shared" si="20"/>
        <v>15</v>
      </c>
      <c r="S41" s="88">
        <f t="shared" si="21"/>
        <v>1</v>
      </c>
    </row>
    <row r="42" spans="2:22" ht="15.75" x14ac:dyDescent="0.25">
      <c r="B42" s="185" t="s">
        <v>57</v>
      </c>
      <c r="C42" s="186">
        <v>1</v>
      </c>
      <c r="D42" s="186">
        <v>1</v>
      </c>
      <c r="E42" s="186">
        <v>1</v>
      </c>
      <c r="F42" s="186">
        <v>1</v>
      </c>
      <c r="G42" s="186">
        <v>1</v>
      </c>
      <c r="H42" s="186">
        <v>1</v>
      </c>
      <c r="I42" s="186">
        <v>1</v>
      </c>
      <c r="J42" s="186">
        <v>1</v>
      </c>
      <c r="K42" s="186">
        <v>1</v>
      </c>
      <c r="L42" s="186">
        <v>1</v>
      </c>
      <c r="M42" s="186">
        <v>1</v>
      </c>
      <c r="N42" s="191">
        <v>1</v>
      </c>
      <c r="O42" s="191">
        <v>1</v>
      </c>
      <c r="P42" s="191">
        <v>1</v>
      </c>
      <c r="Q42" s="191">
        <v>1</v>
      </c>
      <c r="R42" s="88">
        <f t="shared" si="20"/>
        <v>15</v>
      </c>
      <c r="S42" s="88">
        <f t="shared" si="21"/>
        <v>1</v>
      </c>
    </row>
    <row r="43" spans="2:22" ht="15.75" x14ac:dyDescent="0.25">
      <c r="B43" s="185" t="s">
        <v>78</v>
      </c>
      <c r="C43" s="186">
        <v>1</v>
      </c>
      <c r="D43" s="186">
        <v>1</v>
      </c>
      <c r="E43" s="186">
        <v>1</v>
      </c>
      <c r="F43" s="186">
        <v>1</v>
      </c>
      <c r="G43" s="186">
        <v>1</v>
      </c>
      <c r="H43" s="186">
        <v>1</v>
      </c>
      <c r="I43" s="186">
        <v>1</v>
      </c>
      <c r="J43" s="186">
        <v>1</v>
      </c>
      <c r="K43" s="186">
        <v>1</v>
      </c>
      <c r="L43" s="186">
        <v>1</v>
      </c>
      <c r="M43" s="186">
        <v>1</v>
      </c>
      <c r="N43" s="191">
        <v>1</v>
      </c>
      <c r="O43" s="191">
        <v>1</v>
      </c>
      <c r="P43" s="191">
        <v>1</v>
      </c>
      <c r="Q43" s="191">
        <v>1</v>
      </c>
      <c r="R43" s="88">
        <f t="shared" si="20"/>
        <v>15</v>
      </c>
      <c r="S43" s="88">
        <f t="shared" si="21"/>
        <v>1</v>
      </c>
    </row>
    <row r="44" spans="2:22" ht="15.75" x14ac:dyDescent="0.25">
      <c r="B44" s="185" t="s">
        <v>28</v>
      </c>
      <c r="C44" s="186">
        <v>1</v>
      </c>
      <c r="D44" s="186">
        <v>1</v>
      </c>
      <c r="E44" s="186">
        <v>1</v>
      </c>
      <c r="F44" s="186">
        <v>1</v>
      </c>
      <c r="G44" s="186">
        <v>1</v>
      </c>
      <c r="H44" s="186">
        <v>1</v>
      </c>
      <c r="I44" s="186">
        <v>1</v>
      </c>
      <c r="J44" s="186">
        <v>1</v>
      </c>
      <c r="K44" s="186">
        <v>1</v>
      </c>
      <c r="L44" s="186">
        <v>1</v>
      </c>
      <c r="M44" s="186">
        <v>1</v>
      </c>
      <c r="N44" s="191">
        <v>0.9</v>
      </c>
      <c r="O44" s="191">
        <v>0.9</v>
      </c>
      <c r="P44" s="191">
        <v>1</v>
      </c>
      <c r="Q44" s="191">
        <v>1</v>
      </c>
      <c r="R44" s="88">
        <f t="shared" si="20"/>
        <v>14.8</v>
      </c>
      <c r="S44" s="88">
        <f t="shared" si="21"/>
        <v>0.98666666666666669</v>
      </c>
    </row>
    <row r="45" spans="2:22" ht="15.75" x14ac:dyDescent="0.25">
      <c r="B45" s="185" t="s">
        <v>67</v>
      </c>
      <c r="C45" s="186">
        <v>1</v>
      </c>
      <c r="D45" s="186">
        <v>1</v>
      </c>
      <c r="E45" s="186">
        <v>1</v>
      </c>
      <c r="F45" s="186">
        <v>1</v>
      </c>
      <c r="G45" s="186">
        <v>1</v>
      </c>
      <c r="H45" s="186">
        <v>1</v>
      </c>
      <c r="I45" s="186">
        <v>1</v>
      </c>
      <c r="J45" s="186">
        <v>1</v>
      </c>
      <c r="K45" s="186">
        <v>1</v>
      </c>
      <c r="L45" s="186">
        <v>0.9</v>
      </c>
      <c r="M45" s="186">
        <v>1</v>
      </c>
      <c r="N45" s="191">
        <v>1</v>
      </c>
      <c r="O45" s="191">
        <v>0.9</v>
      </c>
      <c r="P45" s="191">
        <v>0.9</v>
      </c>
      <c r="Q45" s="191">
        <v>1</v>
      </c>
      <c r="R45" s="88">
        <f t="shared" si="20"/>
        <v>14.700000000000001</v>
      </c>
      <c r="S45" s="88">
        <f t="shared" si="21"/>
        <v>0.98000000000000009</v>
      </c>
    </row>
    <row r="46" spans="2:22" ht="15.75" x14ac:dyDescent="0.25">
      <c r="B46" s="185" t="s">
        <v>31</v>
      </c>
      <c r="C46" s="186">
        <v>1</v>
      </c>
      <c r="D46" s="186">
        <v>1</v>
      </c>
      <c r="E46" s="186">
        <v>1</v>
      </c>
      <c r="F46" s="186">
        <v>1</v>
      </c>
      <c r="G46" s="186">
        <v>1</v>
      </c>
      <c r="H46" s="186">
        <v>1</v>
      </c>
      <c r="I46" s="186">
        <v>1</v>
      </c>
      <c r="J46" s="186">
        <v>1</v>
      </c>
      <c r="K46" s="186">
        <v>1</v>
      </c>
      <c r="L46" s="186">
        <v>1</v>
      </c>
      <c r="M46" s="186">
        <v>1</v>
      </c>
      <c r="N46" s="191">
        <v>0.8</v>
      </c>
      <c r="O46" s="191">
        <v>0.9</v>
      </c>
      <c r="P46" s="191">
        <v>0.7</v>
      </c>
      <c r="Q46" s="191">
        <v>1</v>
      </c>
      <c r="R46" s="88">
        <f t="shared" si="20"/>
        <v>14.4</v>
      </c>
      <c r="S46" s="88">
        <f t="shared" si="21"/>
        <v>0.96000000000000008</v>
      </c>
    </row>
    <row r="47" spans="2:22" ht="15.75" x14ac:dyDescent="0.25">
      <c r="B47" s="185" t="s">
        <v>82</v>
      </c>
      <c r="C47" s="186">
        <v>1</v>
      </c>
      <c r="D47" s="186">
        <v>1</v>
      </c>
      <c r="E47" s="186">
        <v>1</v>
      </c>
      <c r="F47" s="186">
        <v>1</v>
      </c>
      <c r="G47" s="186">
        <v>1</v>
      </c>
      <c r="H47" s="186">
        <v>1</v>
      </c>
      <c r="I47" s="186">
        <v>1</v>
      </c>
      <c r="J47" s="186">
        <v>1</v>
      </c>
      <c r="K47" s="186">
        <v>1</v>
      </c>
      <c r="L47" s="186">
        <v>1</v>
      </c>
      <c r="M47" s="186">
        <v>1</v>
      </c>
      <c r="N47" s="191">
        <v>1</v>
      </c>
      <c r="O47" s="191">
        <v>1</v>
      </c>
      <c r="P47" s="191">
        <v>0.8</v>
      </c>
      <c r="Q47" s="191">
        <v>1</v>
      </c>
      <c r="R47" s="88">
        <f t="shared" si="20"/>
        <v>14.8</v>
      </c>
      <c r="S47" s="88">
        <f t="shared" si="21"/>
        <v>0.98666666666666669</v>
      </c>
    </row>
  </sheetData>
  <mergeCells count="39">
    <mergeCell ref="B4:B5"/>
    <mergeCell ref="C4:K4"/>
    <mergeCell ref="L4:L5"/>
    <mergeCell ref="M4:M5"/>
    <mergeCell ref="N4:N5"/>
    <mergeCell ref="U19:V19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I19:J19"/>
    <mergeCell ref="K19:L19"/>
    <mergeCell ref="M19:N19"/>
    <mergeCell ref="O19:P19"/>
    <mergeCell ref="Q19:R19"/>
    <mergeCell ref="S19:T19"/>
    <mergeCell ref="U20:U21"/>
    <mergeCell ref="V20:V21"/>
    <mergeCell ref="N20:N21"/>
    <mergeCell ref="O20:O21"/>
    <mergeCell ref="P20:P21"/>
    <mergeCell ref="Q20:Q21"/>
    <mergeCell ref="R20:R21"/>
    <mergeCell ref="S20:S21"/>
    <mergeCell ref="R36:R37"/>
    <mergeCell ref="S36:S37"/>
    <mergeCell ref="B36:B37"/>
    <mergeCell ref="C36:Q37"/>
    <mergeCell ref="T20:T21"/>
    <mergeCell ref="B19:B21"/>
    <mergeCell ref="C19:C21"/>
    <mergeCell ref="D19:D21"/>
    <mergeCell ref="E19:F19"/>
    <mergeCell ref="G19:H19"/>
  </mergeCells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5"/>
  <sheetViews>
    <sheetView workbookViewId="0">
      <selection activeCell="G20" sqref="G20"/>
    </sheetView>
  </sheetViews>
  <sheetFormatPr defaultRowHeight="15" x14ac:dyDescent="0.25"/>
  <cols>
    <col min="2" max="2" width="18.42578125" customWidth="1"/>
    <col min="3" max="3" width="18.28515625" customWidth="1"/>
    <col min="4" max="4" width="8.5703125" customWidth="1"/>
    <col min="5" max="5" width="7.7109375" customWidth="1"/>
    <col min="6" max="6" width="7.5703125" customWidth="1"/>
    <col min="7" max="7" width="27.42578125" customWidth="1"/>
    <col min="8" max="8" width="10.42578125" customWidth="1"/>
    <col min="9" max="9" width="11.85546875" customWidth="1"/>
    <col min="10" max="10" width="11.5703125" customWidth="1"/>
  </cols>
  <sheetData>
    <row r="4" spans="2:6" x14ac:dyDescent="0.25">
      <c r="B4" s="241"/>
      <c r="C4" s="241"/>
      <c r="D4" s="240"/>
      <c r="E4" s="240"/>
      <c r="F4" s="240"/>
    </row>
    <row r="5" spans="2:6" x14ac:dyDescent="0.25">
      <c r="B5" s="241"/>
      <c r="C5" s="241"/>
    </row>
  </sheetData>
  <mergeCells count="3">
    <mergeCell ref="D4:F4"/>
    <mergeCell ref="B4:B5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C33"/>
  <sheetViews>
    <sheetView topLeftCell="C2" zoomScale="66" zoomScaleNormal="66" workbookViewId="0">
      <selection activeCell="H30" sqref="H30"/>
    </sheetView>
  </sheetViews>
  <sheetFormatPr defaultRowHeight="15.75" x14ac:dyDescent="0.25"/>
  <cols>
    <col min="1" max="2" width="9.140625" style="30"/>
    <col min="3" max="3" width="18.85546875" style="30" customWidth="1"/>
    <col min="4" max="6" width="9.140625" style="30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16.5703125" style="30" customWidth="1"/>
    <col min="12" max="12" width="14.28515625" style="30" customWidth="1"/>
    <col min="13" max="13" width="11.85546875" style="30" customWidth="1"/>
    <col min="14" max="14" width="12" style="30" customWidth="1"/>
    <col min="15" max="15" width="14.7109375" style="30" customWidth="1"/>
    <col min="16" max="16" width="9.140625" style="30"/>
    <col min="17" max="17" width="19.7109375" style="30" customWidth="1"/>
    <col min="18" max="18" width="15.28515625" style="30" customWidth="1"/>
    <col min="19" max="19" width="14" style="30" customWidth="1"/>
    <col min="20" max="21" width="9.140625" style="30"/>
    <col min="22" max="22" width="11.85546875" style="30" customWidth="1"/>
    <col min="23" max="23" width="9.140625" style="30"/>
    <col min="24" max="24" width="11.28515625" style="30" customWidth="1"/>
    <col min="25" max="16384" width="9.140625" style="30"/>
  </cols>
  <sheetData>
    <row r="2" spans="3:25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04" t="s">
        <v>37</v>
      </c>
      <c r="K2" s="204"/>
      <c r="L2" s="204"/>
      <c r="M2" s="204"/>
      <c r="N2" s="204"/>
      <c r="O2" s="33"/>
      <c r="P2" s="45"/>
      <c r="Q2" s="45"/>
      <c r="R2" s="45"/>
      <c r="S2" s="45"/>
      <c r="T2" s="45"/>
      <c r="U2" s="45"/>
      <c r="V2" s="45"/>
    </row>
    <row r="3" spans="3:25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61</v>
      </c>
      <c r="K3" s="204" t="s">
        <v>62</v>
      </c>
      <c r="L3" s="204"/>
      <c r="M3" s="204"/>
      <c r="N3" s="204" t="s">
        <v>3</v>
      </c>
      <c r="O3" s="204" t="s">
        <v>65</v>
      </c>
      <c r="P3" s="42"/>
      <c r="Q3" s="42"/>
      <c r="R3" s="45"/>
      <c r="S3" s="45"/>
      <c r="T3" s="45"/>
      <c r="U3" s="45"/>
      <c r="V3" s="45"/>
      <c r="W3" s="149"/>
      <c r="X3" s="45"/>
      <c r="Y3" s="45"/>
    </row>
    <row r="4" spans="3:25" x14ac:dyDescent="0.25">
      <c r="C4" s="204"/>
      <c r="D4" s="23">
        <v>1</v>
      </c>
      <c r="E4" s="23">
        <v>2</v>
      </c>
      <c r="F4" s="23">
        <v>3</v>
      </c>
      <c r="G4" s="204"/>
      <c r="H4" s="209"/>
      <c r="J4" s="204"/>
      <c r="K4" s="140" t="s">
        <v>104</v>
      </c>
      <c r="L4" s="140" t="s">
        <v>105</v>
      </c>
      <c r="M4" s="140" t="s">
        <v>106</v>
      </c>
      <c r="N4" s="204"/>
      <c r="O4" s="204"/>
      <c r="P4" s="42"/>
      <c r="Q4" s="42"/>
      <c r="R4" s="45"/>
      <c r="S4" s="45"/>
      <c r="T4" s="45"/>
      <c r="U4" s="45"/>
      <c r="V4" s="45"/>
      <c r="W4" s="45"/>
      <c r="X4" s="45"/>
      <c r="Y4" s="45"/>
    </row>
    <row r="5" spans="3:25" x14ac:dyDescent="0.25">
      <c r="C5" s="25" t="s">
        <v>92</v>
      </c>
      <c r="D5" s="150">
        <v>2.181</v>
      </c>
      <c r="E5" s="150">
        <v>1.7</v>
      </c>
      <c r="F5" s="150">
        <v>2.95</v>
      </c>
      <c r="G5" s="34">
        <f t="shared" ref="G5" si="0">SUM(D5:F5)</f>
        <v>6.8310000000000004</v>
      </c>
      <c r="H5" s="32">
        <f t="shared" ref="H5" si="1">AVERAGE(D5:F5)</f>
        <v>2.2770000000000001</v>
      </c>
      <c r="J5" s="140" t="s">
        <v>101</v>
      </c>
      <c r="K5" s="36">
        <f>G5</f>
        <v>6.8310000000000004</v>
      </c>
      <c r="L5" s="36">
        <f>G6</f>
        <v>4.0509000000000004</v>
      </c>
      <c r="M5" s="36">
        <f>G7</f>
        <v>5.2620000000000005</v>
      </c>
      <c r="N5" s="32">
        <f>SUM(K5:M5)</f>
        <v>16.143900000000002</v>
      </c>
      <c r="O5" s="32">
        <f>AVERAGE(K5:M5)</f>
        <v>5.3813000000000004</v>
      </c>
      <c r="P5" s="42"/>
      <c r="Q5" s="73"/>
      <c r="R5" s="45"/>
      <c r="S5" s="45"/>
      <c r="T5" s="45"/>
      <c r="U5" s="45"/>
      <c r="V5" s="149"/>
      <c r="W5" s="45"/>
      <c r="X5" s="45"/>
      <c r="Y5" s="45"/>
    </row>
    <row r="6" spans="3:25" x14ac:dyDescent="0.25">
      <c r="C6" s="171" t="s">
        <v>93</v>
      </c>
      <c r="D6" s="138">
        <v>1.4489000000000001</v>
      </c>
      <c r="E6" s="138">
        <v>1.841</v>
      </c>
      <c r="F6" s="138">
        <v>0.76100000000000001</v>
      </c>
      <c r="G6" s="34">
        <f t="shared" ref="G6:G7" si="2">SUM(D6:F6)</f>
        <v>4.0509000000000004</v>
      </c>
      <c r="H6" s="172">
        <f t="shared" ref="H6:H7" si="3">AVERAGE(D6:F6)</f>
        <v>1.3503000000000001</v>
      </c>
      <c r="J6" s="140" t="s">
        <v>102</v>
      </c>
      <c r="K6" s="36">
        <f>G8</f>
        <v>6.6256000000000004</v>
      </c>
      <c r="L6" s="36">
        <f>G9</f>
        <v>3.335</v>
      </c>
      <c r="M6" s="36">
        <f>G10</f>
        <v>0.96500000000000008</v>
      </c>
      <c r="N6" s="32">
        <f>SUM(K6:M6)</f>
        <v>10.925599999999999</v>
      </c>
      <c r="O6" s="32">
        <f>AVERAGE(K6:M6)</f>
        <v>3.6418666666666666</v>
      </c>
      <c r="P6" s="42"/>
      <c r="Q6" s="73"/>
      <c r="R6" s="45"/>
      <c r="S6" s="149"/>
      <c r="T6" s="149"/>
      <c r="U6" s="149"/>
      <c r="V6" s="46"/>
      <c r="W6" s="46"/>
      <c r="X6" s="149"/>
      <c r="Y6" s="45"/>
    </row>
    <row r="7" spans="3:25" x14ac:dyDescent="0.25">
      <c r="C7" s="171" t="s">
        <v>94</v>
      </c>
      <c r="D7" s="138">
        <v>2.081</v>
      </c>
      <c r="E7" s="138">
        <v>1.448</v>
      </c>
      <c r="F7" s="138">
        <v>1.7330000000000001</v>
      </c>
      <c r="G7" s="34">
        <f t="shared" si="2"/>
        <v>5.2620000000000005</v>
      </c>
      <c r="H7" s="172">
        <f t="shared" si="3"/>
        <v>1.7540000000000002</v>
      </c>
      <c r="J7" s="140" t="s">
        <v>103</v>
      </c>
      <c r="K7" s="36">
        <f>G11</f>
        <v>2.0869999999999997</v>
      </c>
      <c r="L7" s="36">
        <f>G12</f>
        <v>2.2350000000000003</v>
      </c>
      <c r="M7" s="36">
        <f>G13</f>
        <v>0.72499999999999998</v>
      </c>
      <c r="N7" s="32">
        <f>SUM(K7:M7)</f>
        <v>5.0469999999999997</v>
      </c>
      <c r="O7" s="32">
        <f>AVERAGE(K7:M7)</f>
        <v>1.6823333333333332</v>
      </c>
      <c r="P7" s="42"/>
      <c r="Q7" s="73"/>
      <c r="R7" s="45"/>
      <c r="S7" s="149"/>
      <c r="T7" s="149"/>
      <c r="U7" s="149"/>
      <c r="V7" s="46"/>
      <c r="W7" s="46"/>
      <c r="X7" s="149"/>
      <c r="Y7" s="45"/>
    </row>
    <row r="8" spans="3:25" x14ac:dyDescent="0.25">
      <c r="C8" s="25" t="s">
        <v>95</v>
      </c>
      <c r="D8" s="97">
        <v>2.5270000000000001</v>
      </c>
      <c r="E8" s="150">
        <v>2.1816</v>
      </c>
      <c r="F8" s="97">
        <v>1.917</v>
      </c>
      <c r="G8" s="34">
        <f>SUM(D8:F8)</f>
        <v>6.6256000000000004</v>
      </c>
      <c r="H8" s="32">
        <f>AVERAGE(D8:F8)</f>
        <v>2.2085333333333335</v>
      </c>
      <c r="J8" s="90" t="s">
        <v>3</v>
      </c>
      <c r="K8" s="37">
        <f>SUM(K5:K7)</f>
        <v>15.543600000000001</v>
      </c>
      <c r="L8" s="37">
        <f>SUM(L5:L7)</f>
        <v>9.6209000000000007</v>
      </c>
      <c r="M8" s="37">
        <f>SUM(M5:M7)</f>
        <v>6.952</v>
      </c>
      <c r="N8" s="38">
        <f>SUM(K8:M8)</f>
        <v>32.116500000000002</v>
      </c>
      <c r="O8" s="102"/>
      <c r="P8" s="42"/>
      <c r="Q8" s="42"/>
      <c r="R8" s="45"/>
      <c r="S8" s="45"/>
      <c r="T8" s="45"/>
      <c r="U8" s="45"/>
      <c r="V8" s="149"/>
      <c r="W8" s="149"/>
      <c r="X8" s="149"/>
      <c r="Y8" s="149"/>
    </row>
    <row r="9" spans="3:25" x14ac:dyDescent="0.25">
      <c r="C9" s="25" t="s">
        <v>96</v>
      </c>
      <c r="D9" s="47">
        <v>0.66</v>
      </c>
      <c r="E9" s="150">
        <v>1.137</v>
      </c>
      <c r="F9" s="150">
        <v>1.538</v>
      </c>
      <c r="G9" s="34">
        <f t="shared" ref="G9:G13" si="4">SUM(D9:F9)</f>
        <v>3.335</v>
      </c>
      <c r="H9" s="32">
        <f t="shared" ref="H9:H13" si="5">AVERAGE(D9:F9)</f>
        <v>1.1116666666666666</v>
      </c>
      <c r="J9" s="90" t="s">
        <v>29</v>
      </c>
      <c r="K9" s="91">
        <f>AVERAGE(K5:K7)</f>
        <v>5.1812000000000005</v>
      </c>
      <c r="L9" s="91">
        <f>AVERAGE(L5:L7)</f>
        <v>3.2069666666666667</v>
      </c>
      <c r="M9" s="91">
        <f>AVERAGE(M5:M7)</f>
        <v>2.3173333333333335</v>
      </c>
      <c r="N9" s="102"/>
      <c r="O9" s="102"/>
      <c r="P9" s="42"/>
      <c r="Q9" s="73"/>
      <c r="R9" s="149"/>
      <c r="S9" s="149"/>
      <c r="T9" s="149"/>
      <c r="U9" s="149"/>
      <c r="V9" s="149"/>
      <c r="W9" s="46"/>
      <c r="X9" s="46"/>
      <c r="Y9" s="45"/>
    </row>
    <row r="10" spans="3:25" x14ac:dyDescent="0.25">
      <c r="C10" s="25" t="s">
        <v>97</v>
      </c>
      <c r="D10" s="97">
        <v>0.46700000000000003</v>
      </c>
      <c r="E10" s="150">
        <v>0.16500000000000001</v>
      </c>
      <c r="F10" s="150">
        <v>0.33300000000000002</v>
      </c>
      <c r="G10" s="34">
        <f t="shared" si="4"/>
        <v>0.96500000000000008</v>
      </c>
      <c r="H10" s="32">
        <f t="shared" si="5"/>
        <v>0.32166666666666671</v>
      </c>
      <c r="J10" s="100" t="s">
        <v>17</v>
      </c>
      <c r="K10" s="101">
        <f>G14^2/(K13*K14*K12)</f>
        <v>38.202576749999999</v>
      </c>
      <c r="M10" s="94" t="s">
        <v>58</v>
      </c>
      <c r="N10" s="95">
        <f>(SQRT(F25)/H14)*100</f>
        <v>31.798296713191881</v>
      </c>
      <c r="P10" s="42"/>
      <c r="Q10" s="73"/>
      <c r="R10" s="149"/>
      <c r="S10" s="149"/>
      <c r="T10" s="45"/>
      <c r="U10" s="149"/>
      <c r="V10" s="149"/>
      <c r="W10" s="46"/>
      <c r="X10" s="46"/>
      <c r="Y10" s="45"/>
    </row>
    <row r="11" spans="3:25" x14ac:dyDescent="0.25">
      <c r="C11" s="25" t="s">
        <v>98</v>
      </c>
      <c r="D11" s="150">
        <v>0.83699999999999997</v>
      </c>
      <c r="E11" s="150">
        <v>0.57499999999999996</v>
      </c>
      <c r="F11" s="97">
        <v>0.67500000000000004</v>
      </c>
      <c r="G11" s="34">
        <f t="shared" si="4"/>
        <v>2.0869999999999997</v>
      </c>
      <c r="H11" s="32">
        <f t="shared" si="5"/>
        <v>0.69566666666666654</v>
      </c>
      <c r="J11" s="33" t="s">
        <v>0</v>
      </c>
      <c r="K11" s="33">
        <v>9</v>
      </c>
      <c r="N11" s="35"/>
      <c r="P11" s="42"/>
      <c r="Q11" s="73"/>
      <c r="R11" s="149"/>
      <c r="S11" s="149"/>
      <c r="T11" s="149"/>
      <c r="U11" s="45"/>
      <c r="V11" s="149"/>
      <c r="W11" s="149"/>
      <c r="X11" s="149"/>
      <c r="Y11" s="45"/>
    </row>
    <row r="12" spans="3:25" x14ac:dyDescent="0.25">
      <c r="C12" s="25" t="s">
        <v>99</v>
      </c>
      <c r="D12" s="150">
        <v>0.995</v>
      </c>
      <c r="E12" s="97">
        <v>0.66500000000000004</v>
      </c>
      <c r="F12" s="150">
        <v>0.57499999999999996</v>
      </c>
      <c r="G12" s="34">
        <f t="shared" ref="G12" si="6">SUM(D12:F12)</f>
        <v>2.2350000000000003</v>
      </c>
      <c r="H12" s="32">
        <f t="shared" ref="H12" si="7">AVERAGE(D12:F12)</f>
        <v>0.74500000000000011</v>
      </c>
      <c r="J12" s="33" t="s">
        <v>1</v>
      </c>
      <c r="K12" s="33">
        <v>3</v>
      </c>
      <c r="P12" s="42"/>
      <c r="Q12" s="42"/>
      <c r="R12" s="149"/>
      <c r="S12" s="149"/>
      <c r="T12" s="149"/>
      <c r="U12" s="45"/>
      <c r="V12" s="149"/>
      <c r="W12" s="149"/>
      <c r="X12" s="149"/>
      <c r="Y12" s="45"/>
    </row>
    <row r="13" spans="3:25" x14ac:dyDescent="0.25">
      <c r="C13" s="25" t="s">
        <v>100</v>
      </c>
      <c r="D13" s="97">
        <v>0.107</v>
      </c>
      <c r="E13" s="97">
        <v>0.34499999999999997</v>
      </c>
      <c r="F13" s="150">
        <v>0.27300000000000002</v>
      </c>
      <c r="G13" s="34">
        <f t="shared" si="4"/>
        <v>0.72499999999999998</v>
      </c>
      <c r="H13" s="32">
        <f t="shared" si="5"/>
        <v>0.24166666666666667</v>
      </c>
      <c r="J13" s="33" t="s">
        <v>108</v>
      </c>
      <c r="K13" s="33">
        <v>3</v>
      </c>
      <c r="M13" s="30" t="s">
        <v>127</v>
      </c>
      <c r="N13" s="143"/>
      <c r="P13" s="42"/>
      <c r="Q13" s="42"/>
      <c r="R13" s="45"/>
      <c r="S13" s="149"/>
      <c r="T13" s="149"/>
      <c r="U13" s="45"/>
      <c r="V13" s="149"/>
      <c r="W13" s="149"/>
      <c r="X13" s="149"/>
      <c r="Y13" s="149"/>
    </row>
    <row r="14" spans="3:25" ht="15.75" customHeight="1" x14ac:dyDescent="0.25">
      <c r="C14" s="23" t="s">
        <v>3</v>
      </c>
      <c r="D14" s="31">
        <f>SUM(D5:D13)</f>
        <v>11.303899999999999</v>
      </c>
      <c r="E14" s="31">
        <f>SUM(E5:E13)</f>
        <v>10.057599999999999</v>
      </c>
      <c r="F14" s="31">
        <f>SUM(F5:F13)</f>
        <v>10.755000000000001</v>
      </c>
      <c r="G14" s="38">
        <f>SUM(G5:G13)</f>
        <v>32.116500000000002</v>
      </c>
      <c r="H14" s="32">
        <f>AVERAGE(H5:H13)</f>
        <v>1.1895</v>
      </c>
      <c r="J14" s="33" t="s">
        <v>90</v>
      </c>
      <c r="K14" s="33">
        <v>3</v>
      </c>
      <c r="P14" s="42"/>
      <c r="Q14" s="69"/>
      <c r="R14" s="149"/>
      <c r="S14" s="149"/>
      <c r="T14" s="149"/>
      <c r="U14" s="46"/>
      <c r="V14" s="149"/>
      <c r="W14" s="149"/>
      <c r="X14" s="149"/>
      <c r="Y14" s="45"/>
    </row>
    <row r="15" spans="3:25" x14ac:dyDescent="0.25">
      <c r="C15" s="45"/>
      <c r="D15" s="42"/>
      <c r="E15" s="42"/>
      <c r="F15" s="148"/>
      <c r="J15" s="47"/>
      <c r="P15" s="42"/>
      <c r="Q15" s="69"/>
      <c r="R15" s="149"/>
      <c r="S15" s="149"/>
      <c r="T15" s="149"/>
      <c r="U15" s="45"/>
      <c r="V15" s="45"/>
      <c r="W15" s="45"/>
      <c r="X15" s="45"/>
      <c r="Y15" s="45"/>
    </row>
    <row r="16" spans="3:25" x14ac:dyDescent="0.25">
      <c r="C16" s="46"/>
      <c r="D16" s="42"/>
      <c r="E16" s="143"/>
      <c r="F16" s="143"/>
      <c r="G16" s="143"/>
      <c r="H16" s="45"/>
      <c r="I16" s="149"/>
      <c r="J16" s="149"/>
      <c r="P16" s="42"/>
      <c r="Q16" s="69"/>
      <c r="R16" s="149"/>
      <c r="S16" s="149"/>
      <c r="T16" s="143"/>
      <c r="U16" s="143"/>
      <c r="V16" s="143"/>
      <c r="W16" s="46"/>
      <c r="X16" s="44"/>
      <c r="Y16" s="45"/>
    </row>
    <row r="17" spans="3:29" ht="16.5" thickBot="1" x14ac:dyDescent="0.3">
      <c r="C17" s="197" t="s">
        <v>113</v>
      </c>
      <c r="D17" s="197"/>
      <c r="E17" s="197"/>
      <c r="F17" s="197"/>
      <c r="G17" s="197"/>
      <c r="H17" s="197"/>
      <c r="I17" s="197"/>
      <c r="J17" s="197"/>
      <c r="L17" s="98" t="s">
        <v>64</v>
      </c>
      <c r="M17" s="98" t="s">
        <v>59</v>
      </c>
      <c r="N17" s="98" t="s">
        <v>60</v>
      </c>
      <c r="P17" s="42"/>
      <c r="Q17" s="242" t="s">
        <v>116</v>
      </c>
      <c r="R17" s="243" t="s">
        <v>59</v>
      </c>
      <c r="S17" s="243" t="s">
        <v>117</v>
      </c>
      <c r="T17" s="243"/>
      <c r="U17" s="45"/>
      <c r="V17" s="45"/>
      <c r="W17" s="45"/>
      <c r="X17" s="45"/>
      <c r="Y17" s="45"/>
    </row>
    <row r="18" spans="3:29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10" t="s">
        <v>11</v>
      </c>
      <c r="L18" s="96">
        <f>SQRT(F25/9)</f>
        <v>0.12608024646780583</v>
      </c>
      <c r="M18" s="96">
        <f>3.65</f>
        <v>3.65</v>
      </c>
      <c r="N18" s="96">
        <f>L18*M18</f>
        <v>0.46019289960749127</v>
      </c>
      <c r="Q18" s="35">
        <f>SQRT(F25/K12)</f>
        <v>0.21837739271304615</v>
      </c>
      <c r="R18" s="175">
        <v>5.0309999999999997</v>
      </c>
      <c r="S18" s="46">
        <f>Q18*R18</f>
        <v>1.098656662739335</v>
      </c>
      <c r="T18" s="45"/>
      <c r="U18" s="45"/>
      <c r="V18" s="149"/>
      <c r="W18" s="149"/>
      <c r="X18" s="149"/>
      <c r="Y18" s="45"/>
    </row>
    <row r="19" spans="3:29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11"/>
      <c r="L19" s="94" t="s">
        <v>4</v>
      </c>
      <c r="M19" s="95">
        <f>3.65*L18</f>
        <v>0.46019289960749127</v>
      </c>
      <c r="P19"/>
      <c r="Q19" s="249" t="s">
        <v>4</v>
      </c>
      <c r="R19" s="250">
        <f>S18</f>
        <v>1.098656662739335</v>
      </c>
      <c r="S19" s="45"/>
      <c r="T19" s="45"/>
      <c r="U19" s="45"/>
      <c r="V19" s="45"/>
      <c r="W19" s="107"/>
      <c r="X19" s="107"/>
      <c r="Y19" s="107"/>
      <c r="Z19"/>
      <c r="AA19"/>
      <c r="AB19"/>
      <c r="AC19"/>
    </row>
    <row r="20" spans="3:29" ht="16.5" thickBot="1" x14ac:dyDescent="0.3">
      <c r="C20" s="28" t="s">
        <v>12</v>
      </c>
      <c r="D20" s="39">
        <f>K12-1</f>
        <v>2</v>
      </c>
      <c r="E20" s="40">
        <f>(SUMSQ(D14:F14)/(K11))-K10</f>
        <v>8.6700802222217987E-2</v>
      </c>
      <c r="F20" s="40">
        <f>E20/D20</f>
        <v>4.3350401111108994E-2</v>
      </c>
      <c r="G20" s="41">
        <f>F20/F25</f>
        <v>0.30300968683258678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P20"/>
      <c r="Q20"/>
      <c r="R20" s="45"/>
      <c r="S20" s="45"/>
      <c r="T20" s="45"/>
      <c r="U20" s="45"/>
      <c r="V20" s="45"/>
      <c r="W20" s="107"/>
      <c r="X20" s="107"/>
      <c r="Y20" s="107"/>
      <c r="Z20"/>
      <c r="AA20"/>
      <c r="AB20"/>
      <c r="AC20"/>
    </row>
    <row r="21" spans="3:29" ht="16.5" thickBot="1" x14ac:dyDescent="0.3">
      <c r="C21" s="28" t="s">
        <v>13</v>
      </c>
      <c r="D21" s="39">
        <f>(K13*K14)-1</f>
        <v>8</v>
      </c>
      <c r="E21" s="40">
        <f>(SUMSQ(G5:G13)/3)-K10</f>
        <v>13.993903306666674</v>
      </c>
      <c r="F21" s="40">
        <f t="shared" ref="F21:F26" si="8">E21/D21</f>
        <v>1.7492379133333342</v>
      </c>
      <c r="G21" s="41">
        <f>F21/F25</f>
        <v>12.226784959989537</v>
      </c>
      <c r="H21" s="40">
        <f>FINV(H19,D21,D25)</f>
        <v>2.5910961798744014</v>
      </c>
      <c r="I21" s="40">
        <f>FINV(I19,D21,D25)</f>
        <v>3.8895721399261927</v>
      </c>
      <c r="J21" s="29" t="str">
        <f>IF(G21&lt;H21,"tn",IF(G21&lt;I21,"*","**"))</f>
        <v>**</v>
      </c>
      <c r="K21" s="30" t="s">
        <v>134</v>
      </c>
      <c r="L21" s="33" t="s">
        <v>13</v>
      </c>
      <c r="M21" s="33" t="s">
        <v>18</v>
      </c>
      <c r="N21" s="33" t="s">
        <v>46</v>
      </c>
      <c r="P21"/>
      <c r="Q21" s="176" t="s">
        <v>13</v>
      </c>
      <c r="R21" s="176" t="s">
        <v>29</v>
      </c>
      <c r="S21" s="176" t="s">
        <v>118</v>
      </c>
      <c r="T21"/>
      <c r="U21"/>
      <c r="V21"/>
      <c r="W21"/>
      <c r="X21"/>
      <c r="Y21"/>
      <c r="Z21"/>
      <c r="AA21"/>
      <c r="AB21"/>
      <c r="AC21"/>
    </row>
    <row r="22" spans="3:29" ht="16.5" thickBot="1" x14ac:dyDescent="0.3">
      <c r="C22" s="28" t="s">
        <v>108</v>
      </c>
      <c r="D22" s="39">
        <f>K13-1</f>
        <v>2</v>
      </c>
      <c r="E22" s="40">
        <f>(SUMSQ(N5:N7)/9)-K10</f>
        <v>6.8492512022222343</v>
      </c>
      <c r="F22" s="40">
        <f t="shared" si="8"/>
        <v>3.4246256011111171</v>
      </c>
      <c r="G22" s="41">
        <f>F22/F25</f>
        <v>23.93737322641794</v>
      </c>
      <c r="H22" s="40">
        <f>FINV(H19,D22,D25)</f>
        <v>3.6337234675916301</v>
      </c>
      <c r="I22" s="40">
        <f>FINV(I19,D22,D25)</f>
        <v>6.2262352803113821</v>
      </c>
      <c r="J22" s="29" t="str">
        <f>IF(G22&lt;H22,"tn",IF(G22&lt;I22,"*","**"))</f>
        <v>**</v>
      </c>
      <c r="K22" s="30" t="s">
        <v>135</v>
      </c>
      <c r="L22" s="33" t="s">
        <v>101</v>
      </c>
      <c r="M22" s="32">
        <f>O5</f>
        <v>5.3813000000000004</v>
      </c>
      <c r="N22" s="33" t="s">
        <v>112</v>
      </c>
      <c r="O22" s="35">
        <f>M22+M25</f>
        <v>5.8414928996074913</v>
      </c>
      <c r="P22"/>
      <c r="Q22" s="25" t="s">
        <v>92</v>
      </c>
      <c r="R22" s="32">
        <f>H5</f>
        <v>2.2770000000000001</v>
      </c>
      <c r="S22" s="1" t="s">
        <v>128</v>
      </c>
      <c r="T22" s="6">
        <f>R22+R$31</f>
        <v>3.3756566627393352</v>
      </c>
      <c r="U22"/>
      <c r="V22"/>
      <c r="W22"/>
      <c r="X22"/>
      <c r="Y22"/>
      <c r="Z22"/>
      <c r="AA22"/>
      <c r="AB22"/>
      <c r="AC22"/>
    </row>
    <row r="23" spans="3:29" ht="16.5" thickBot="1" x14ac:dyDescent="0.3">
      <c r="C23" s="28" t="s">
        <v>90</v>
      </c>
      <c r="D23" s="39">
        <f>K14-1</f>
        <v>2</v>
      </c>
      <c r="E23" s="40">
        <f>(SUMSQ(K8:M8)/9)-K10</f>
        <v>4.2969256688888962</v>
      </c>
      <c r="F23" s="40">
        <f t="shared" si="8"/>
        <v>2.1484628344444481</v>
      </c>
      <c r="G23" s="41">
        <f>F23/F25</f>
        <v>15.017278593753014</v>
      </c>
      <c r="H23" s="40">
        <f>FINV(H19,D23,D25)</f>
        <v>3.6337234675916301</v>
      </c>
      <c r="I23" s="40">
        <f>FINV(I19,D23,D25)</f>
        <v>6.2262352803113821</v>
      </c>
      <c r="J23" s="29" t="str">
        <f>IF(G23&lt;H23,"tn",IF(G23&lt;I23,"*","**"))</f>
        <v>**</v>
      </c>
      <c r="K23" s="30" t="s">
        <v>135</v>
      </c>
      <c r="L23" s="33" t="s">
        <v>102</v>
      </c>
      <c r="M23" s="32">
        <f>O6</f>
        <v>3.6418666666666666</v>
      </c>
      <c r="N23" s="33" t="s">
        <v>19</v>
      </c>
      <c r="O23" s="35">
        <f>M23+M25</f>
        <v>4.1020595662741579</v>
      </c>
      <c r="P23"/>
      <c r="Q23" s="171" t="s">
        <v>93</v>
      </c>
      <c r="R23" s="32">
        <f t="shared" ref="R23:R30" si="9">H6</f>
        <v>1.3503000000000001</v>
      </c>
      <c r="S23" s="1" t="s">
        <v>129</v>
      </c>
      <c r="T23" s="6">
        <f t="shared" ref="T23:T30" si="10">R23+R$31</f>
        <v>2.4489566627393353</v>
      </c>
      <c r="U23"/>
      <c r="V23"/>
      <c r="W23"/>
      <c r="X23"/>
      <c r="Y23"/>
      <c r="Z23"/>
      <c r="AA23"/>
      <c r="AB23"/>
      <c r="AC23"/>
    </row>
    <row r="24" spans="3:29" ht="16.5" thickBot="1" x14ac:dyDescent="0.3">
      <c r="C24" s="28" t="s">
        <v>109</v>
      </c>
      <c r="D24" s="39">
        <f>D22*D23</f>
        <v>4</v>
      </c>
      <c r="E24" s="40">
        <f>E21-E22-E23</f>
        <v>2.8477264355555434</v>
      </c>
      <c r="F24" s="40">
        <f t="shared" si="8"/>
        <v>0.71193160888888585</v>
      </c>
      <c r="G24" s="41">
        <f>F24/F25</f>
        <v>4.9762440098935992</v>
      </c>
      <c r="H24" s="40">
        <f>FINV(H19,D24,D25)</f>
        <v>3.0069172799243447</v>
      </c>
      <c r="I24" s="40">
        <f>FINV(I19,D24,D25)</f>
        <v>4.772577999723211</v>
      </c>
      <c r="J24" s="29" t="str">
        <f>IF(G24&lt;H24,"tn",IF(G24&lt;I24,"*","**"))</f>
        <v>**</v>
      </c>
      <c r="K24" s="30" t="s">
        <v>135</v>
      </c>
      <c r="L24" s="33" t="s">
        <v>103</v>
      </c>
      <c r="M24" s="32">
        <f>O7</f>
        <v>1.6823333333333332</v>
      </c>
      <c r="N24" s="33" t="s">
        <v>19</v>
      </c>
      <c r="O24" s="35">
        <f>M24+M25</f>
        <v>2.1425262329408246</v>
      </c>
      <c r="P24"/>
      <c r="Q24" s="171" t="s">
        <v>94</v>
      </c>
      <c r="R24" s="32">
        <f t="shared" si="9"/>
        <v>1.7540000000000002</v>
      </c>
      <c r="S24" s="1" t="s">
        <v>130</v>
      </c>
      <c r="T24" s="6">
        <f t="shared" si="10"/>
        <v>2.852656662739335</v>
      </c>
      <c r="U24"/>
      <c r="V24"/>
      <c r="W24"/>
      <c r="X24"/>
      <c r="Y24"/>
      <c r="Z24"/>
      <c r="AA24"/>
      <c r="AB24"/>
      <c r="AC24"/>
    </row>
    <row r="25" spans="3:29" ht="16.5" thickBot="1" x14ac:dyDescent="0.3">
      <c r="C25" s="28" t="s">
        <v>14</v>
      </c>
      <c r="D25" s="39">
        <f>D26-D20-D21</f>
        <v>16</v>
      </c>
      <c r="E25" s="40">
        <f>E26-E20-E21</f>
        <v>2.2890569111111034</v>
      </c>
      <c r="F25" s="40">
        <f t="shared" si="8"/>
        <v>0.14306605694444396</v>
      </c>
      <c r="G25" s="50"/>
      <c r="H25" s="50"/>
      <c r="I25" s="50"/>
      <c r="J25" s="51"/>
      <c r="L25" s="72" t="s">
        <v>4</v>
      </c>
      <c r="M25" s="205">
        <v>0.46019289960749127</v>
      </c>
      <c r="N25" s="205"/>
      <c r="P25"/>
      <c r="Q25" s="25" t="s">
        <v>95</v>
      </c>
      <c r="R25" s="32">
        <f t="shared" si="9"/>
        <v>2.2085333333333335</v>
      </c>
      <c r="S25" s="1" t="s">
        <v>131</v>
      </c>
      <c r="T25" s="6">
        <f t="shared" si="10"/>
        <v>3.3071899960726685</v>
      </c>
      <c r="U25"/>
      <c r="V25"/>
      <c r="W25"/>
      <c r="X25"/>
      <c r="Y25"/>
      <c r="Z25"/>
      <c r="AA25"/>
      <c r="AB25"/>
      <c r="AC25"/>
    </row>
    <row r="26" spans="3:29" ht="16.5" thickBot="1" x14ac:dyDescent="0.3">
      <c r="C26" s="28" t="s">
        <v>15</v>
      </c>
      <c r="D26" s="39">
        <f>(K13*K14*K12)-1</f>
        <v>26</v>
      </c>
      <c r="E26" s="40">
        <f>SUMSQ(D5:F13)-K10</f>
        <v>16.369661019999995</v>
      </c>
      <c r="F26" s="40">
        <f t="shared" si="8"/>
        <v>0.62960234692307671</v>
      </c>
      <c r="G26" s="50"/>
      <c r="H26" s="50"/>
      <c r="I26" s="50"/>
      <c r="J26" s="51"/>
      <c r="L26" s="33" t="s">
        <v>104</v>
      </c>
      <c r="M26" s="32">
        <f>K9</f>
        <v>5.1812000000000005</v>
      </c>
      <c r="N26" s="33" t="s">
        <v>112</v>
      </c>
      <c r="O26" s="35">
        <f>M26+M29</f>
        <v>5.6413928996074914</v>
      </c>
      <c r="P26"/>
      <c r="Q26" s="25" t="s">
        <v>96</v>
      </c>
      <c r="R26" s="32">
        <f t="shared" si="9"/>
        <v>1.1116666666666666</v>
      </c>
      <c r="S26" s="1" t="s">
        <v>132</v>
      </c>
      <c r="T26" s="6">
        <f t="shared" si="10"/>
        <v>2.2103233294060018</v>
      </c>
      <c r="U26"/>
      <c r="V26"/>
      <c r="W26"/>
      <c r="X26"/>
      <c r="Y26"/>
      <c r="Z26"/>
      <c r="AA26"/>
      <c r="AB26"/>
      <c r="AC26"/>
    </row>
    <row r="27" spans="3:29" x14ac:dyDescent="0.25">
      <c r="L27" s="33" t="s">
        <v>105</v>
      </c>
      <c r="M27" s="32">
        <f>L9</f>
        <v>3.2069666666666667</v>
      </c>
      <c r="N27" s="33" t="s">
        <v>19</v>
      </c>
      <c r="O27" s="35">
        <f>M27+M29</f>
        <v>3.6671595662741581</v>
      </c>
      <c r="P27"/>
      <c r="Q27" s="25" t="s">
        <v>97</v>
      </c>
      <c r="R27" s="32">
        <f t="shared" si="9"/>
        <v>0.32166666666666671</v>
      </c>
      <c r="S27" s="1" t="s">
        <v>121</v>
      </c>
      <c r="T27" s="6">
        <f t="shared" si="10"/>
        <v>1.4203233294060018</v>
      </c>
      <c r="U27"/>
      <c r="V27"/>
      <c r="W27"/>
      <c r="X27"/>
      <c r="Y27"/>
      <c r="Z27"/>
      <c r="AA27"/>
      <c r="AB27"/>
      <c r="AC27"/>
    </row>
    <row r="28" spans="3:29" x14ac:dyDescent="0.25">
      <c r="L28" s="33" t="s">
        <v>106</v>
      </c>
      <c r="M28" s="32">
        <f>M9</f>
        <v>2.3173333333333335</v>
      </c>
      <c r="N28" s="33" t="s">
        <v>19</v>
      </c>
      <c r="O28" s="35">
        <f>M28+M29</f>
        <v>2.7775262329408248</v>
      </c>
      <c r="P28"/>
      <c r="Q28" s="25" t="s">
        <v>98</v>
      </c>
      <c r="R28" s="32">
        <f t="shared" si="9"/>
        <v>0.69566666666666654</v>
      </c>
      <c r="S28" s="1" t="s">
        <v>133</v>
      </c>
      <c r="T28" s="6">
        <f t="shared" si="10"/>
        <v>1.7943233294060015</v>
      </c>
      <c r="U28"/>
      <c r="V28"/>
      <c r="W28"/>
      <c r="X28"/>
      <c r="Y28"/>
      <c r="Z28"/>
      <c r="AA28"/>
      <c r="AB28"/>
      <c r="AC28"/>
    </row>
    <row r="29" spans="3:29" x14ac:dyDescent="0.25">
      <c r="L29" s="72" t="s">
        <v>4</v>
      </c>
      <c r="M29" s="205">
        <v>0.46019289960749127</v>
      </c>
      <c r="N29" s="206"/>
      <c r="P29"/>
      <c r="Q29" s="25" t="s">
        <v>99</v>
      </c>
      <c r="R29" s="32">
        <f t="shared" si="9"/>
        <v>0.74500000000000011</v>
      </c>
      <c r="S29" s="1" t="s">
        <v>133</v>
      </c>
      <c r="T29" s="6">
        <f t="shared" si="10"/>
        <v>1.8436566627393352</v>
      </c>
      <c r="U29"/>
      <c r="V29"/>
      <c r="W29"/>
      <c r="X29"/>
      <c r="Y29"/>
      <c r="Z29"/>
      <c r="AA29"/>
      <c r="AB29"/>
      <c r="AC29"/>
    </row>
    <row r="30" spans="3:29" x14ac:dyDescent="0.25">
      <c r="P30"/>
      <c r="Q30" s="25" t="s">
        <v>100</v>
      </c>
      <c r="R30" s="32">
        <f t="shared" si="9"/>
        <v>0.24166666666666667</v>
      </c>
      <c r="S30" s="1" t="s">
        <v>19</v>
      </c>
      <c r="T30" s="6">
        <f t="shared" si="10"/>
        <v>1.3403233294060017</v>
      </c>
      <c r="U30"/>
      <c r="V30"/>
      <c r="W30"/>
      <c r="X30"/>
      <c r="Y30"/>
      <c r="Z30"/>
      <c r="AA30"/>
      <c r="AB30"/>
      <c r="AC30"/>
    </row>
    <row r="31" spans="3:29" x14ac:dyDescent="0.25">
      <c r="P31"/>
      <c r="Q31" s="247" t="s">
        <v>4</v>
      </c>
      <c r="R31" s="248">
        <f>S18</f>
        <v>1.098656662739335</v>
      </c>
      <c r="S31" s="107"/>
      <c r="T31"/>
      <c r="U31"/>
      <c r="V31"/>
      <c r="W31"/>
      <c r="X31"/>
      <c r="Y31"/>
      <c r="Z31"/>
      <c r="AA31"/>
      <c r="AB31"/>
      <c r="AC31"/>
    </row>
    <row r="32" spans="3:29" x14ac:dyDescent="0.25"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9:21" x14ac:dyDescent="0.25">
      <c r="S33" s="143"/>
      <c r="T33" s="143"/>
      <c r="U33" s="143"/>
    </row>
  </sheetData>
  <mergeCells count="20">
    <mergeCell ref="M25:N25"/>
    <mergeCell ref="M29:N29"/>
    <mergeCell ref="O3:O4"/>
    <mergeCell ref="J18:J19"/>
    <mergeCell ref="C18:C19"/>
    <mergeCell ref="D18:D19"/>
    <mergeCell ref="E18:E19"/>
    <mergeCell ref="F18:F19"/>
    <mergeCell ref="G18:G19"/>
    <mergeCell ref="H18:I18"/>
    <mergeCell ref="C17:J17"/>
    <mergeCell ref="J2:N2"/>
    <mergeCell ref="C2:F2"/>
    <mergeCell ref="G2:G4"/>
    <mergeCell ref="H2:H4"/>
    <mergeCell ref="C3:C4"/>
    <mergeCell ref="D3:F3"/>
    <mergeCell ref="J3:J4"/>
    <mergeCell ref="K3:M3"/>
    <mergeCell ref="N3:N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31"/>
  <sheetViews>
    <sheetView zoomScale="60" zoomScaleNormal="60" workbookViewId="0">
      <selection activeCell="L27" sqref="L27"/>
    </sheetView>
  </sheetViews>
  <sheetFormatPr defaultRowHeight="15.75" x14ac:dyDescent="0.25"/>
  <cols>
    <col min="1" max="2" width="9.140625" style="30"/>
    <col min="3" max="3" width="18.85546875" style="30" customWidth="1"/>
    <col min="4" max="4" width="11.28515625" style="30" customWidth="1"/>
    <col min="5" max="5" width="12" style="30" customWidth="1"/>
    <col min="6" max="6" width="11" style="30" customWidth="1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16.85546875" style="30" customWidth="1"/>
    <col min="12" max="12" width="12" style="30" customWidth="1"/>
    <col min="13" max="13" width="13.7109375" style="30" customWidth="1"/>
    <col min="14" max="14" width="12" style="30" customWidth="1"/>
    <col min="15" max="15" width="12.140625" style="30" customWidth="1"/>
    <col min="16" max="16" width="9.140625" style="30"/>
    <col min="17" max="17" width="15.42578125" style="30" customWidth="1"/>
    <col min="18" max="18" width="15.28515625" style="30" customWidth="1"/>
    <col min="19" max="19" width="15.140625" style="30" customWidth="1"/>
    <col min="20" max="20" width="13.7109375" style="30" customWidth="1"/>
    <col min="21" max="16384" width="9.140625" style="30"/>
  </cols>
  <sheetData>
    <row r="2" spans="3:22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12" t="s">
        <v>37</v>
      </c>
      <c r="K2" s="213"/>
      <c r="L2" s="213"/>
      <c r="M2" s="213"/>
      <c r="N2" s="213"/>
      <c r="O2" s="214"/>
      <c r="Q2" s="196"/>
      <c r="R2" s="196"/>
      <c r="S2" s="196"/>
      <c r="T2" s="196"/>
      <c r="U2" s="196"/>
    </row>
    <row r="3" spans="3:22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61</v>
      </c>
      <c r="K3" s="204" t="s">
        <v>62</v>
      </c>
      <c r="L3" s="204"/>
      <c r="M3" s="204"/>
      <c r="N3" s="204" t="s">
        <v>3</v>
      </c>
      <c r="O3" s="204" t="s">
        <v>29</v>
      </c>
      <c r="Q3" s="45"/>
      <c r="R3" s="149"/>
      <c r="S3" s="149"/>
      <c r="T3" s="149"/>
      <c r="U3" s="46"/>
    </row>
    <row r="4" spans="3:22" x14ac:dyDescent="0.25">
      <c r="C4" s="204"/>
      <c r="D4" s="23">
        <v>1</v>
      </c>
      <c r="E4" s="23">
        <v>2</v>
      </c>
      <c r="F4" s="23">
        <v>3</v>
      </c>
      <c r="G4" s="204"/>
      <c r="H4" s="209"/>
      <c r="J4" s="204"/>
      <c r="K4" s="137" t="s">
        <v>104</v>
      </c>
      <c r="L4" s="137" t="s">
        <v>105</v>
      </c>
      <c r="M4" s="137" t="s">
        <v>106</v>
      </c>
      <c r="N4" s="204"/>
      <c r="O4" s="204"/>
      <c r="Q4" s="45"/>
      <c r="R4" s="149"/>
      <c r="S4" s="149"/>
      <c r="T4" s="149"/>
      <c r="U4" s="46"/>
    </row>
    <row r="5" spans="3:22" x14ac:dyDescent="0.25">
      <c r="C5" s="25" t="s">
        <v>92</v>
      </c>
      <c r="D5" s="138">
        <v>4.3899999999999997</v>
      </c>
      <c r="E5" s="138">
        <v>5.78</v>
      </c>
      <c r="F5" s="138">
        <v>7.44</v>
      </c>
      <c r="G5" s="34">
        <f>SUM(D5:F5)</f>
        <v>17.61</v>
      </c>
      <c r="H5" s="32">
        <f>AVERAGE(D5:F5)</f>
        <v>5.87</v>
      </c>
      <c r="J5" s="136" t="s">
        <v>101</v>
      </c>
      <c r="K5" s="36">
        <f>G5</f>
        <v>17.61</v>
      </c>
      <c r="L5" s="36">
        <f>G6</f>
        <v>20.93</v>
      </c>
      <c r="M5" s="36">
        <f>G7</f>
        <v>21.630000000000003</v>
      </c>
      <c r="N5" s="32">
        <f>SUM(K5:M5)</f>
        <v>60.17</v>
      </c>
      <c r="O5" s="32">
        <f>AVERAGE(K5:M5)</f>
        <v>20.056666666666668</v>
      </c>
      <c r="Q5" s="46"/>
      <c r="R5" s="149"/>
      <c r="S5" s="149"/>
      <c r="T5" s="149"/>
      <c r="U5" s="46"/>
    </row>
    <row r="6" spans="3:22" x14ac:dyDescent="0.25">
      <c r="C6" s="25" t="s">
        <v>93</v>
      </c>
      <c r="D6" s="138">
        <v>5.19</v>
      </c>
      <c r="E6" s="138">
        <v>8.1300000000000008</v>
      </c>
      <c r="F6" s="138">
        <v>7.61</v>
      </c>
      <c r="G6" s="34">
        <f t="shared" ref="G6:G13" si="0">SUM(D6:F6)</f>
        <v>20.93</v>
      </c>
      <c r="H6" s="32">
        <f t="shared" ref="H6:H13" si="1">AVERAGE(D6:F6)</f>
        <v>6.9766666666666666</v>
      </c>
      <c r="J6" s="136" t="s">
        <v>102</v>
      </c>
      <c r="K6" s="36">
        <f>G8</f>
        <v>33.29</v>
      </c>
      <c r="L6" s="36">
        <f>G9</f>
        <v>40.97</v>
      </c>
      <c r="M6" s="36">
        <f>G10</f>
        <v>42.14</v>
      </c>
      <c r="N6" s="32">
        <f>SUM(K6:M6)</f>
        <v>116.39999999999999</v>
      </c>
      <c r="O6" s="32">
        <f>AVERAGE(K6:M6)</f>
        <v>38.799999999999997</v>
      </c>
      <c r="Q6" s="46"/>
      <c r="R6" s="149"/>
      <c r="S6" s="149"/>
      <c r="T6" s="149"/>
      <c r="U6" s="46"/>
    </row>
    <row r="7" spans="3:22" x14ac:dyDescent="0.25">
      <c r="C7" s="25" t="s">
        <v>94</v>
      </c>
      <c r="D7" s="138">
        <v>4.22</v>
      </c>
      <c r="E7" s="138">
        <v>9.26</v>
      </c>
      <c r="F7" s="138">
        <v>8.15</v>
      </c>
      <c r="G7" s="34">
        <f t="shared" si="0"/>
        <v>21.630000000000003</v>
      </c>
      <c r="H7" s="32">
        <f t="shared" si="1"/>
        <v>7.2100000000000009</v>
      </c>
      <c r="J7" s="136" t="s">
        <v>103</v>
      </c>
      <c r="K7" s="36">
        <f>G11</f>
        <v>48.86</v>
      </c>
      <c r="L7" s="36">
        <f>G12</f>
        <v>54.910000000000004</v>
      </c>
      <c r="M7" s="36">
        <f>G13</f>
        <v>60.95</v>
      </c>
      <c r="N7" s="32">
        <f>SUM(K7:M7)</f>
        <v>164.72000000000003</v>
      </c>
      <c r="O7" s="32">
        <f>AVERAGE(K7:M7)</f>
        <v>54.906666666666673</v>
      </c>
      <c r="Q7" s="46"/>
      <c r="R7" s="149"/>
      <c r="S7" s="149"/>
      <c r="T7" s="149"/>
      <c r="U7" s="46"/>
    </row>
    <row r="8" spans="3:22" x14ac:dyDescent="0.25">
      <c r="C8" s="25" t="s">
        <v>95</v>
      </c>
      <c r="D8" s="138">
        <v>11.51</v>
      </c>
      <c r="E8" s="138">
        <v>9.33</v>
      </c>
      <c r="F8" s="138">
        <v>12.45</v>
      </c>
      <c r="G8" s="34">
        <f t="shared" si="0"/>
        <v>33.29</v>
      </c>
      <c r="H8" s="32">
        <f t="shared" si="1"/>
        <v>11.096666666666666</v>
      </c>
      <c r="J8" s="92" t="s">
        <v>3</v>
      </c>
      <c r="K8" s="37">
        <f>SUM(K5:K7)</f>
        <v>99.759999999999991</v>
      </c>
      <c r="L8" s="37">
        <f>SUM(L5:L7)</f>
        <v>116.81</v>
      </c>
      <c r="M8" s="37">
        <f>SUM(M5:M7)</f>
        <v>124.72</v>
      </c>
      <c r="N8" s="38">
        <f>SUM(K8:M8)</f>
        <v>341.28999999999996</v>
      </c>
      <c r="O8" s="102"/>
      <c r="Q8" s="45"/>
      <c r="R8" s="149"/>
      <c r="S8" s="149"/>
      <c r="T8" s="149"/>
      <c r="U8" s="46"/>
    </row>
    <row r="9" spans="3:22" x14ac:dyDescent="0.25">
      <c r="C9" s="25" t="s">
        <v>96</v>
      </c>
      <c r="D9" s="138">
        <v>13.95</v>
      </c>
      <c r="E9" s="138">
        <v>12.34</v>
      </c>
      <c r="F9" s="138">
        <v>14.68</v>
      </c>
      <c r="G9" s="34">
        <f t="shared" si="0"/>
        <v>40.97</v>
      </c>
      <c r="H9" s="32">
        <f t="shared" si="1"/>
        <v>13.656666666666666</v>
      </c>
      <c r="J9" s="92" t="s">
        <v>29</v>
      </c>
      <c r="K9" s="91">
        <f>AVERAGE(K5:K7)</f>
        <v>33.25333333333333</v>
      </c>
      <c r="L9" s="91">
        <f>AVERAGE(L5:L7)</f>
        <v>38.936666666666667</v>
      </c>
      <c r="M9" s="91">
        <f>AVERAGE(M5:M7)</f>
        <v>41.573333333333331</v>
      </c>
      <c r="N9" s="102"/>
      <c r="O9" s="102"/>
      <c r="Q9" s="45"/>
      <c r="R9" s="149"/>
      <c r="S9" s="149"/>
      <c r="T9" s="149"/>
      <c r="U9" s="46"/>
    </row>
    <row r="10" spans="3:22" x14ac:dyDescent="0.25">
      <c r="C10" s="25" t="s">
        <v>97</v>
      </c>
      <c r="D10" s="138">
        <v>11.23</v>
      </c>
      <c r="E10" s="138">
        <v>14.89</v>
      </c>
      <c r="F10" s="138">
        <v>16.02</v>
      </c>
      <c r="G10" s="34">
        <f t="shared" si="0"/>
        <v>42.14</v>
      </c>
      <c r="H10" s="32">
        <f t="shared" si="1"/>
        <v>14.046666666666667</v>
      </c>
      <c r="Q10" s="149"/>
      <c r="R10" s="149"/>
      <c r="S10" s="149"/>
      <c r="T10" s="46"/>
      <c r="U10" s="44"/>
      <c r="V10" s="42"/>
    </row>
    <row r="11" spans="3:22" x14ac:dyDescent="0.25">
      <c r="C11" s="25" t="s">
        <v>98</v>
      </c>
      <c r="D11" s="138">
        <v>16.14</v>
      </c>
      <c r="E11" s="138">
        <v>18.5</v>
      </c>
      <c r="F11" s="138">
        <v>14.22</v>
      </c>
      <c r="G11" s="34">
        <f t="shared" si="0"/>
        <v>48.86</v>
      </c>
      <c r="H11" s="32">
        <f t="shared" si="1"/>
        <v>16.286666666666665</v>
      </c>
      <c r="J11" s="70" t="s">
        <v>17</v>
      </c>
      <c r="K11" s="71">
        <f>G14^2/(K14*K15*K13)</f>
        <v>4314.0320037037045</v>
      </c>
      <c r="M11" s="95" t="s">
        <v>58</v>
      </c>
      <c r="N11" s="95">
        <f>(SQRT(F25)/H14)*100</f>
        <v>14.78624059634153</v>
      </c>
      <c r="O11" s="35"/>
      <c r="Q11" s="149"/>
      <c r="R11" s="149"/>
      <c r="S11" s="149"/>
      <c r="T11" s="46"/>
      <c r="U11" s="44"/>
      <c r="V11" s="42"/>
    </row>
    <row r="12" spans="3:22" x14ac:dyDescent="0.25">
      <c r="C12" s="25" t="s">
        <v>99</v>
      </c>
      <c r="D12" s="138">
        <v>18.89</v>
      </c>
      <c r="E12" s="138">
        <v>16.2</v>
      </c>
      <c r="F12" s="138">
        <v>19.82</v>
      </c>
      <c r="G12" s="34">
        <f t="shared" si="0"/>
        <v>54.910000000000004</v>
      </c>
      <c r="H12" s="32">
        <f t="shared" si="1"/>
        <v>18.303333333333335</v>
      </c>
      <c r="J12" s="33" t="s">
        <v>0</v>
      </c>
      <c r="K12" s="33">
        <v>9</v>
      </c>
      <c r="Q12" s="45"/>
      <c r="R12" s="149"/>
      <c r="S12" s="149"/>
      <c r="T12" s="149"/>
      <c r="U12" s="46"/>
    </row>
    <row r="13" spans="3:22" x14ac:dyDescent="0.25">
      <c r="C13" s="25" t="s">
        <v>100</v>
      </c>
      <c r="D13" s="138">
        <v>20.84</v>
      </c>
      <c r="E13" s="138">
        <v>17.78</v>
      </c>
      <c r="F13" s="138">
        <v>22.33</v>
      </c>
      <c r="G13" s="34">
        <f t="shared" si="0"/>
        <v>60.95</v>
      </c>
      <c r="H13" s="32">
        <f t="shared" si="1"/>
        <v>20.316666666666666</v>
      </c>
      <c r="J13" s="33" t="s">
        <v>1</v>
      </c>
      <c r="K13" s="33">
        <v>3</v>
      </c>
      <c r="Q13" s="45"/>
      <c r="R13" s="149"/>
      <c r="S13" s="149"/>
      <c r="T13" s="149"/>
      <c r="U13" s="46"/>
    </row>
    <row r="14" spans="3:22" x14ac:dyDescent="0.25">
      <c r="C14" s="23" t="s">
        <v>3</v>
      </c>
      <c r="D14" s="139">
        <f>SUM(D5:D13)</f>
        <v>106.36000000000001</v>
      </c>
      <c r="E14" s="139">
        <f>SUM(E5:E13)</f>
        <v>112.21000000000001</v>
      </c>
      <c r="F14" s="139">
        <f>SUM(F5:F13)</f>
        <v>122.72000000000001</v>
      </c>
      <c r="G14" s="38">
        <f>SUM(G5:G13)</f>
        <v>341.29</v>
      </c>
      <c r="H14" s="32">
        <f>AVERAGE(H5:H13)</f>
        <v>12.64037037037037</v>
      </c>
      <c r="J14" s="33" t="s">
        <v>108</v>
      </c>
      <c r="K14" s="33">
        <v>3</v>
      </c>
      <c r="Q14" s="45"/>
      <c r="R14" s="149"/>
      <c r="S14" s="149"/>
      <c r="T14" s="149"/>
      <c r="U14" s="46"/>
    </row>
    <row r="15" spans="3:22" x14ac:dyDescent="0.25">
      <c r="C15" s="45"/>
      <c r="D15" s="42"/>
      <c r="E15" s="42"/>
      <c r="J15" s="33" t="s">
        <v>90</v>
      </c>
      <c r="K15" s="33">
        <v>3</v>
      </c>
      <c r="M15" s="217"/>
      <c r="N15" s="217"/>
      <c r="O15" s="42"/>
      <c r="Q15" s="45"/>
      <c r="R15" s="149"/>
      <c r="S15" s="149"/>
      <c r="T15" s="149"/>
      <c r="U15" s="46"/>
    </row>
    <row r="16" spans="3:22" x14ac:dyDescent="0.25">
      <c r="C16" s="46"/>
      <c r="D16" s="42"/>
      <c r="E16" s="42"/>
      <c r="J16" s="47"/>
      <c r="M16" s="98" t="s">
        <v>64</v>
      </c>
      <c r="N16" s="98" t="s">
        <v>59</v>
      </c>
      <c r="O16" s="98" t="s">
        <v>60</v>
      </c>
      <c r="Q16" s="45"/>
      <c r="R16" s="149"/>
      <c r="S16" s="149"/>
      <c r="T16" s="149"/>
      <c r="U16" s="46"/>
    </row>
    <row r="17" spans="3:21" ht="16.5" thickBot="1" x14ac:dyDescent="0.3">
      <c r="C17" s="197" t="s">
        <v>40</v>
      </c>
      <c r="D17" s="197"/>
      <c r="E17" s="197"/>
      <c r="F17" s="197"/>
      <c r="G17" s="197"/>
      <c r="H17" s="197"/>
      <c r="I17" s="197"/>
      <c r="J17" s="197"/>
      <c r="M17" s="96">
        <f>SQRT(F25/9)</f>
        <v>0.6230118584105433</v>
      </c>
      <c r="N17" s="96">
        <f>3.65</f>
        <v>3.65</v>
      </c>
      <c r="O17" s="96">
        <f>M17*N17</f>
        <v>2.2739932831984828</v>
      </c>
      <c r="Q17" s="46"/>
      <c r="R17" s="177"/>
      <c r="S17" s="149"/>
      <c r="T17" s="149"/>
      <c r="U17" s="46"/>
    </row>
    <row r="18" spans="3:21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10" t="s">
        <v>11</v>
      </c>
      <c r="M18" s="94" t="s">
        <v>4</v>
      </c>
      <c r="N18" s="95">
        <f>3.65*M17</f>
        <v>2.2739932831984828</v>
      </c>
      <c r="Q18" s="45"/>
      <c r="R18" s="149"/>
      <c r="S18" s="149"/>
      <c r="T18" s="149"/>
      <c r="U18" s="46"/>
    </row>
    <row r="19" spans="3:21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11"/>
      <c r="Q19" s="45"/>
      <c r="R19" s="149"/>
      <c r="S19" s="149"/>
      <c r="T19" s="149"/>
      <c r="U19" s="45"/>
    </row>
    <row r="20" spans="3:21" ht="16.5" thickBot="1" x14ac:dyDescent="0.3">
      <c r="C20" s="28" t="s">
        <v>12</v>
      </c>
      <c r="D20" s="39">
        <f>K13-1</f>
        <v>2</v>
      </c>
      <c r="E20" s="40">
        <f>(SUMSQ(D14:F14)/(K12))-K11</f>
        <v>15.271562962962889</v>
      </c>
      <c r="F20" s="40">
        <f>E20/D20</f>
        <v>7.6357814814814446</v>
      </c>
      <c r="G20" s="41">
        <f>F20/F25</f>
        <v>2.185839932728272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M20" s="33" t="s">
        <v>13</v>
      </c>
      <c r="N20" s="33" t="s">
        <v>18</v>
      </c>
      <c r="O20" s="33" t="s">
        <v>46</v>
      </c>
      <c r="Q20" s="45"/>
      <c r="R20" s="149"/>
      <c r="S20" s="149"/>
      <c r="T20" s="149"/>
      <c r="U20" s="45"/>
    </row>
    <row r="21" spans="3:21" ht="16.5" thickBot="1" x14ac:dyDescent="0.3">
      <c r="C21" s="28" t="s">
        <v>13</v>
      </c>
      <c r="D21" s="39">
        <f>(K14*K15)-1</f>
        <v>8</v>
      </c>
      <c r="E21" s="40">
        <f>(SUMSQ(G5:G13)/3)-K11</f>
        <v>651.26422962962897</v>
      </c>
      <c r="F21" s="40">
        <f t="shared" ref="F21:F26" si="2">E21/D21</f>
        <v>81.408028703703621</v>
      </c>
      <c r="G21" s="41">
        <f>F21/F25</f>
        <v>23.304087527491824</v>
      </c>
      <c r="H21" s="40">
        <f>FINV(H19,D21,D25)</f>
        <v>2.5910961798744014</v>
      </c>
      <c r="I21" s="40">
        <f>FINV(I19,D21,D25)</f>
        <v>3.8895721399261927</v>
      </c>
      <c r="J21" s="29" t="str">
        <f>IF(G21&lt;H21,"tn",IF(G21&lt;I21,"*","**"))</f>
        <v>**</v>
      </c>
      <c r="K21" s="30" t="s">
        <v>63</v>
      </c>
      <c r="M21" s="33" t="s">
        <v>101</v>
      </c>
      <c r="N21" s="32">
        <f>O5</f>
        <v>20.056666666666668</v>
      </c>
      <c r="O21" s="33" t="s">
        <v>19</v>
      </c>
      <c r="P21" s="35">
        <f>N21+N24</f>
        <v>22.330659949865151</v>
      </c>
      <c r="Q21" s="117"/>
      <c r="R21" s="46"/>
      <c r="S21" s="45"/>
      <c r="T21" s="46"/>
    </row>
    <row r="22" spans="3:21" ht="16.5" thickBot="1" x14ac:dyDescent="0.3">
      <c r="C22" s="28" t="s">
        <v>108</v>
      </c>
      <c r="D22" s="39">
        <f>K14-1</f>
        <v>2</v>
      </c>
      <c r="E22" s="40">
        <f>(SUMSQ(N5:N7)/9)-K11</f>
        <v>608.4199185185189</v>
      </c>
      <c r="F22" s="40">
        <f t="shared" si="2"/>
        <v>304.20995925925945</v>
      </c>
      <c r="G22" s="41">
        <f>F22/F25</f>
        <v>87.08398459217301</v>
      </c>
      <c r="H22" s="40">
        <f>FINV(H19,D22,D25)</f>
        <v>3.6337234675916301</v>
      </c>
      <c r="I22" s="40">
        <f>FINV(I19,D22,D25)</f>
        <v>6.2262352803113821</v>
      </c>
      <c r="J22" s="29" t="str">
        <f>IF(G22&lt;H22,"tn",IF(G22&lt;I22,"*","**"))</f>
        <v>**</v>
      </c>
      <c r="K22" s="30" t="s">
        <v>63</v>
      </c>
      <c r="M22" s="33" t="s">
        <v>102</v>
      </c>
      <c r="N22" s="32">
        <f>O6</f>
        <v>38.799999999999997</v>
      </c>
      <c r="O22" s="33" t="s">
        <v>112</v>
      </c>
      <c r="P22" s="35">
        <f>N22+N$24</f>
        <v>41.073993283198483</v>
      </c>
      <c r="Q22" s="117"/>
      <c r="R22" s="46"/>
      <c r="S22" s="45"/>
      <c r="T22" s="46"/>
    </row>
    <row r="23" spans="3:21" ht="16.5" thickBot="1" x14ac:dyDescent="0.3">
      <c r="C23" s="28" t="s">
        <v>90</v>
      </c>
      <c r="D23" s="39">
        <f>K15-1</f>
        <v>2</v>
      </c>
      <c r="E23" s="40">
        <f>(SUMSQ(K8:M8)/9)-K11</f>
        <v>36.158229629628295</v>
      </c>
      <c r="F23" s="40">
        <f t="shared" si="2"/>
        <v>18.079114814814147</v>
      </c>
      <c r="G23" s="41">
        <f>F23/F25</f>
        <v>5.1753774261927976</v>
      </c>
      <c r="H23" s="40">
        <f>FINV(H19,D23,D25)</f>
        <v>3.6337234675916301</v>
      </c>
      <c r="I23" s="40">
        <f>FINV(I19,D23,D25)</f>
        <v>6.2262352803113821</v>
      </c>
      <c r="J23" s="29" t="str">
        <f>IF(G23&lt;H23,"tn",IF(G23&lt;I23,"*","**"))</f>
        <v>*</v>
      </c>
      <c r="K23" s="30" t="s">
        <v>136</v>
      </c>
      <c r="M23" s="33" t="s">
        <v>103</v>
      </c>
      <c r="N23" s="32">
        <f>O7</f>
        <v>54.906666666666673</v>
      </c>
      <c r="O23" s="33" t="s">
        <v>115</v>
      </c>
      <c r="P23" s="35">
        <f>N23+N$24</f>
        <v>57.180659949865159</v>
      </c>
      <c r="Q23" s="117"/>
      <c r="R23" s="46"/>
      <c r="S23" s="45"/>
      <c r="T23" s="46"/>
    </row>
    <row r="24" spans="3:21" ht="16.5" thickBot="1" x14ac:dyDescent="0.3">
      <c r="C24" s="28" t="s">
        <v>109</v>
      </c>
      <c r="D24" s="39">
        <f>D22*D23</f>
        <v>4</v>
      </c>
      <c r="E24" s="40">
        <f>E21-E22-E23</f>
        <v>6.6860814814817786</v>
      </c>
      <c r="F24" s="40">
        <f t="shared" si="2"/>
        <v>1.6715203703704447</v>
      </c>
      <c r="G24" s="41">
        <f>F24/F25</f>
        <v>0.47849404580074584</v>
      </c>
      <c r="H24" s="40">
        <f>FINV(H19,D24,D25)</f>
        <v>3.0069172799243447</v>
      </c>
      <c r="I24" s="40">
        <f>FINV(I19,D24,D25)</f>
        <v>4.772577999723211</v>
      </c>
      <c r="J24" s="99" t="str">
        <f>IF(G24&lt;H24,"tn",IF(G24&lt;I24,"*","**"))</f>
        <v>tn</v>
      </c>
      <c r="M24" s="72" t="s">
        <v>4</v>
      </c>
      <c r="N24" s="205">
        <f>N18</f>
        <v>2.2739932831984828</v>
      </c>
      <c r="O24" s="205"/>
      <c r="Q24" s="117"/>
      <c r="R24" s="46"/>
      <c r="S24" s="45"/>
      <c r="T24" s="46"/>
    </row>
    <row r="25" spans="3:21" ht="16.5" thickBot="1" x14ac:dyDescent="0.3">
      <c r="C25" s="28" t="s">
        <v>14</v>
      </c>
      <c r="D25" s="39">
        <f>D26-D20-D21</f>
        <v>16</v>
      </c>
      <c r="E25" s="40">
        <f>E26-E20-E21</f>
        <v>55.892703703702864</v>
      </c>
      <c r="F25" s="40">
        <f t="shared" si="2"/>
        <v>3.493293981481429</v>
      </c>
      <c r="G25" s="50"/>
      <c r="H25" s="50"/>
      <c r="I25" s="50"/>
      <c r="J25" s="51"/>
      <c r="M25" s="33" t="s">
        <v>104</v>
      </c>
      <c r="N25" s="32">
        <f>K9</f>
        <v>33.25333333333333</v>
      </c>
      <c r="O25" s="33" t="s">
        <v>19</v>
      </c>
      <c r="P25" s="35">
        <f>N25+N28</f>
        <v>35.523333333333333</v>
      </c>
      <c r="Q25" s="117"/>
      <c r="R25" s="46"/>
      <c r="S25" s="45"/>
      <c r="T25" s="46"/>
    </row>
    <row r="26" spans="3:21" ht="16.5" thickBot="1" x14ac:dyDescent="0.3">
      <c r="C26" s="28" t="s">
        <v>15</v>
      </c>
      <c r="D26" s="39">
        <f>(K14*K15*K13)-1</f>
        <v>26</v>
      </c>
      <c r="E26" s="40">
        <f>SUMSQ(D5:F13)-K11</f>
        <v>722.42849629629472</v>
      </c>
      <c r="F26" s="40">
        <f t="shared" si="2"/>
        <v>27.785711396011337</v>
      </c>
      <c r="G26" s="50"/>
      <c r="H26" s="50"/>
      <c r="I26" s="50"/>
      <c r="J26" s="51"/>
      <c r="M26" s="33" t="s">
        <v>105</v>
      </c>
      <c r="N26" s="32">
        <f>L9</f>
        <v>38.936666666666667</v>
      </c>
      <c r="O26" s="33" t="s">
        <v>121</v>
      </c>
      <c r="P26" s="35">
        <f>N26+N28</f>
        <v>41.206666666666671</v>
      </c>
      <c r="Q26" s="117"/>
      <c r="R26" s="46"/>
      <c r="S26" s="45"/>
      <c r="T26" s="46"/>
    </row>
    <row r="27" spans="3:21" x14ac:dyDescent="0.25">
      <c r="M27" s="33" t="s">
        <v>106</v>
      </c>
      <c r="N27" s="32">
        <f>M9</f>
        <v>41.573333333333331</v>
      </c>
      <c r="O27" s="33" t="s">
        <v>112</v>
      </c>
      <c r="P27" s="35">
        <f>N27+N28</f>
        <v>43.843333333333334</v>
      </c>
      <c r="Q27" s="117"/>
      <c r="R27" s="46"/>
      <c r="S27" s="45"/>
      <c r="T27" s="46"/>
    </row>
    <row r="28" spans="3:21" x14ac:dyDescent="0.25">
      <c r="M28" s="134" t="s">
        <v>4</v>
      </c>
      <c r="N28" s="215">
        <v>2.27</v>
      </c>
      <c r="O28" s="216"/>
      <c r="Q28" s="117"/>
      <c r="R28" s="46"/>
      <c r="S28" s="45"/>
      <c r="T28" s="46"/>
    </row>
    <row r="29" spans="3:21" x14ac:dyDescent="0.25">
      <c r="Q29" s="117"/>
      <c r="R29" s="46"/>
      <c r="S29" s="45"/>
      <c r="T29" s="46"/>
    </row>
    <row r="30" spans="3:21" x14ac:dyDescent="0.25">
      <c r="Q30" s="45"/>
      <c r="R30" s="46"/>
      <c r="S30" s="45"/>
      <c r="T30" s="45"/>
    </row>
    <row r="31" spans="3:21" x14ac:dyDescent="0.25">
      <c r="Q31" s="45"/>
      <c r="R31" s="45"/>
      <c r="S31" s="45"/>
      <c r="T31" s="45"/>
    </row>
  </sheetData>
  <mergeCells count="22">
    <mergeCell ref="N24:O24"/>
    <mergeCell ref="N28:O28"/>
    <mergeCell ref="C2:F2"/>
    <mergeCell ref="G2:G4"/>
    <mergeCell ref="H2:H4"/>
    <mergeCell ref="C3:C4"/>
    <mergeCell ref="D3:F3"/>
    <mergeCell ref="J3:J4"/>
    <mergeCell ref="K3:M3"/>
    <mergeCell ref="N3:N4"/>
    <mergeCell ref="O3:O4"/>
    <mergeCell ref="M15:N15"/>
    <mergeCell ref="C17:J17"/>
    <mergeCell ref="C18:C19"/>
    <mergeCell ref="D18:D19"/>
    <mergeCell ref="Q2:U2"/>
    <mergeCell ref="E18:E19"/>
    <mergeCell ref="F18:F19"/>
    <mergeCell ref="G18:G19"/>
    <mergeCell ref="H18:I18"/>
    <mergeCell ref="J18:J19"/>
    <mergeCell ref="J2:O2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29"/>
  <sheetViews>
    <sheetView zoomScale="64" zoomScaleNormal="64" workbookViewId="0">
      <selection activeCell="C29" sqref="C29"/>
    </sheetView>
  </sheetViews>
  <sheetFormatPr defaultRowHeight="15.75" x14ac:dyDescent="0.25"/>
  <cols>
    <col min="1" max="2" width="9.140625" style="30"/>
    <col min="3" max="3" width="18.85546875" style="30" customWidth="1"/>
    <col min="4" max="4" width="11.42578125" style="30" customWidth="1"/>
    <col min="5" max="5" width="12.28515625" style="30" customWidth="1"/>
    <col min="6" max="6" width="9.140625" style="30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15" style="30" customWidth="1"/>
    <col min="12" max="12" width="12" style="30" customWidth="1"/>
    <col min="13" max="13" width="11.85546875" style="30" customWidth="1"/>
    <col min="14" max="14" width="12" style="30" customWidth="1"/>
    <col min="15" max="15" width="12.140625" style="30" customWidth="1"/>
    <col min="16" max="16" width="9.140625" style="30"/>
    <col min="17" max="17" width="15.42578125" style="30" customWidth="1"/>
    <col min="18" max="18" width="15.28515625" style="30" customWidth="1"/>
    <col min="19" max="16384" width="9.140625" style="30"/>
  </cols>
  <sheetData>
    <row r="2" spans="3:21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12" t="s">
        <v>37</v>
      </c>
      <c r="K2" s="213"/>
      <c r="L2" s="213"/>
      <c r="M2" s="213"/>
      <c r="N2" s="213"/>
      <c r="O2" s="214"/>
      <c r="Q2" s="196"/>
      <c r="R2" s="196"/>
      <c r="S2" s="196"/>
      <c r="T2" s="196"/>
      <c r="U2" s="196"/>
    </row>
    <row r="3" spans="3:21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61</v>
      </c>
      <c r="K3" s="204" t="s">
        <v>62</v>
      </c>
      <c r="L3" s="204"/>
      <c r="M3" s="204"/>
      <c r="N3" s="204" t="s">
        <v>3</v>
      </c>
      <c r="O3" s="204" t="s">
        <v>47</v>
      </c>
      <c r="Q3" s="45"/>
      <c r="R3" s="149"/>
      <c r="S3" s="149"/>
      <c r="T3" s="149"/>
      <c r="U3" s="46"/>
    </row>
    <row r="4" spans="3:21" x14ac:dyDescent="0.25">
      <c r="C4" s="204"/>
      <c r="D4" s="145">
        <v>1</v>
      </c>
      <c r="E4" s="145">
        <v>2</v>
      </c>
      <c r="F4" s="145">
        <v>3</v>
      </c>
      <c r="G4" s="204"/>
      <c r="H4" s="209"/>
      <c r="J4" s="204"/>
      <c r="K4" s="137" t="s">
        <v>104</v>
      </c>
      <c r="L4" s="137" t="s">
        <v>105</v>
      </c>
      <c r="M4" s="137" t="s">
        <v>106</v>
      </c>
      <c r="N4" s="204"/>
      <c r="O4" s="204"/>
      <c r="Q4" s="45"/>
      <c r="R4" s="149"/>
      <c r="S4" s="149"/>
      <c r="T4" s="149"/>
      <c r="U4" s="46"/>
    </row>
    <row r="5" spans="3:21" x14ac:dyDescent="0.25">
      <c r="C5" s="25" t="s">
        <v>92</v>
      </c>
      <c r="D5" s="138">
        <v>14.49</v>
      </c>
      <c r="E5" s="138">
        <v>15.96</v>
      </c>
      <c r="F5" s="138">
        <v>13.53</v>
      </c>
      <c r="G5" s="111">
        <f>SUM(D5:F5)</f>
        <v>43.980000000000004</v>
      </c>
      <c r="H5" s="32">
        <f>AVERAGE(D5:F5)</f>
        <v>14.660000000000002</v>
      </c>
      <c r="J5" s="136" t="s">
        <v>101</v>
      </c>
      <c r="K5" s="36">
        <f>G5</f>
        <v>43.980000000000004</v>
      </c>
      <c r="L5" s="36">
        <f>G6</f>
        <v>47.64</v>
      </c>
      <c r="M5" s="36">
        <f>G7</f>
        <v>51.83</v>
      </c>
      <c r="N5" s="32">
        <f>SUM(K5:M5)</f>
        <v>143.44999999999999</v>
      </c>
      <c r="O5" s="32">
        <f>AVERAGE(K5:M5)</f>
        <v>47.816666666666663</v>
      </c>
      <c r="Q5" s="46"/>
      <c r="R5" s="149"/>
      <c r="S5" s="149"/>
      <c r="T5" s="149"/>
      <c r="U5" s="46"/>
    </row>
    <row r="6" spans="3:21" x14ac:dyDescent="0.25">
      <c r="C6" s="25" t="s">
        <v>93</v>
      </c>
      <c r="D6" s="138">
        <v>15.56</v>
      </c>
      <c r="E6" s="138">
        <v>16.28</v>
      </c>
      <c r="F6" s="138">
        <v>15.8</v>
      </c>
      <c r="G6" s="111">
        <f t="shared" ref="G6:G13" si="0">SUM(D6:F6)</f>
        <v>47.64</v>
      </c>
      <c r="H6" s="32">
        <f t="shared" ref="H6:H13" si="1">AVERAGE(D6:F6)</f>
        <v>15.88</v>
      </c>
      <c r="J6" s="136" t="s">
        <v>102</v>
      </c>
      <c r="K6" s="36">
        <f>G8</f>
        <v>49.05</v>
      </c>
      <c r="L6" s="36">
        <f>G9</f>
        <v>54.33</v>
      </c>
      <c r="M6" s="36">
        <f>G10</f>
        <v>68.73</v>
      </c>
      <c r="N6" s="32">
        <f>SUM(K6:M6)</f>
        <v>172.11</v>
      </c>
      <c r="O6" s="32">
        <f>AVERAGE(K6:M6)</f>
        <v>57.370000000000005</v>
      </c>
      <c r="Q6" s="46"/>
      <c r="R6" s="149"/>
      <c r="S6" s="149"/>
      <c r="T6" s="149"/>
      <c r="U6" s="46"/>
    </row>
    <row r="7" spans="3:21" x14ac:dyDescent="0.25">
      <c r="C7" s="25" t="s">
        <v>94</v>
      </c>
      <c r="D7" s="138">
        <v>17.55</v>
      </c>
      <c r="E7" s="138">
        <v>18.010000000000002</v>
      </c>
      <c r="F7" s="138">
        <v>16.27</v>
      </c>
      <c r="G7" s="111">
        <f t="shared" si="0"/>
        <v>51.83</v>
      </c>
      <c r="H7" s="32">
        <f t="shared" si="1"/>
        <v>17.276666666666667</v>
      </c>
      <c r="J7" s="136" t="s">
        <v>103</v>
      </c>
      <c r="K7" s="36">
        <f>G11</f>
        <v>62.929999999999993</v>
      </c>
      <c r="L7" s="36">
        <f>G12</f>
        <v>73.86</v>
      </c>
      <c r="M7" s="36">
        <f>G13</f>
        <v>82.97</v>
      </c>
      <c r="N7" s="32">
        <f>SUM(K7:M7)</f>
        <v>219.76</v>
      </c>
      <c r="O7" s="32">
        <f>AVERAGE(K7:M7)</f>
        <v>73.25333333333333</v>
      </c>
      <c r="Q7" s="46"/>
      <c r="R7" s="149"/>
      <c r="S7" s="149"/>
      <c r="T7" s="149"/>
      <c r="U7" s="46"/>
    </row>
    <row r="8" spans="3:21" x14ac:dyDescent="0.25">
      <c r="C8" s="25" t="s">
        <v>95</v>
      </c>
      <c r="D8" s="138">
        <v>15.68</v>
      </c>
      <c r="E8" s="138">
        <v>16.739999999999998</v>
      </c>
      <c r="F8" s="138">
        <v>16.63</v>
      </c>
      <c r="G8" s="111">
        <f>SUM(D8:F8)</f>
        <v>49.05</v>
      </c>
      <c r="H8" s="32">
        <f>AVERAGE(D8:F8)</f>
        <v>16.349999999999998</v>
      </c>
      <c r="J8" s="135" t="s">
        <v>3</v>
      </c>
      <c r="K8" s="37">
        <f>SUM(K5:K7)</f>
        <v>155.95999999999998</v>
      </c>
      <c r="L8" s="37">
        <f>SUM(L5:L7)</f>
        <v>175.82999999999998</v>
      </c>
      <c r="M8" s="37">
        <f>SUM(M5:M7)</f>
        <v>203.53</v>
      </c>
      <c r="N8" s="38">
        <f>SUM(K8:M8)</f>
        <v>535.31999999999994</v>
      </c>
      <c r="O8" s="102"/>
      <c r="Q8" s="45"/>
      <c r="R8" s="149"/>
      <c r="S8" s="149"/>
      <c r="T8" s="149"/>
      <c r="U8" s="46"/>
    </row>
    <row r="9" spans="3:21" x14ac:dyDescent="0.25">
      <c r="C9" s="25" t="s">
        <v>96</v>
      </c>
      <c r="D9" s="138">
        <v>18.89</v>
      </c>
      <c r="E9" s="138">
        <v>16.38</v>
      </c>
      <c r="F9" s="138">
        <v>19.059999999999999</v>
      </c>
      <c r="G9" s="111">
        <f t="shared" si="0"/>
        <v>54.33</v>
      </c>
      <c r="H9" s="32">
        <f t="shared" si="1"/>
        <v>18.11</v>
      </c>
      <c r="J9" s="135" t="s">
        <v>47</v>
      </c>
      <c r="K9" s="91">
        <f>AVERAGE(K5:K7)</f>
        <v>51.986666666666657</v>
      </c>
      <c r="L9" s="91">
        <f>AVERAGE(L5:L7)</f>
        <v>58.609999999999992</v>
      </c>
      <c r="M9" s="91">
        <f>AVERAGE(M5:M7)</f>
        <v>67.843333333333334</v>
      </c>
      <c r="N9" s="102"/>
      <c r="O9" s="102"/>
      <c r="Q9" s="45"/>
      <c r="R9" s="149"/>
      <c r="S9" s="149"/>
      <c r="T9" s="149"/>
      <c r="U9" s="46"/>
    </row>
    <row r="10" spans="3:21" x14ac:dyDescent="0.25">
      <c r="C10" s="25" t="s">
        <v>97</v>
      </c>
      <c r="D10" s="138">
        <v>21.18</v>
      </c>
      <c r="E10" s="138">
        <v>24.88</v>
      </c>
      <c r="F10" s="138">
        <v>22.67</v>
      </c>
      <c r="G10" s="111">
        <f t="shared" si="0"/>
        <v>68.73</v>
      </c>
      <c r="H10" s="32">
        <f t="shared" si="1"/>
        <v>22.91</v>
      </c>
      <c r="Q10" s="45"/>
      <c r="R10" s="149"/>
      <c r="S10" s="149"/>
      <c r="T10" s="149"/>
      <c r="U10" s="46"/>
    </row>
    <row r="11" spans="3:21" x14ac:dyDescent="0.25">
      <c r="C11" s="25" t="s">
        <v>98</v>
      </c>
      <c r="D11" s="138">
        <v>18.04</v>
      </c>
      <c r="E11" s="138">
        <v>20.87</v>
      </c>
      <c r="F11" s="138">
        <v>24.02</v>
      </c>
      <c r="G11" s="111">
        <f t="shared" si="0"/>
        <v>62.929999999999993</v>
      </c>
      <c r="H11" s="32">
        <f t="shared" si="1"/>
        <v>20.976666666666663</v>
      </c>
      <c r="J11" s="70" t="s">
        <v>17</v>
      </c>
      <c r="K11" s="71">
        <f>G14^2/(K14*K15*K13)</f>
        <v>10613.611200000001</v>
      </c>
      <c r="M11" s="94" t="s">
        <v>58</v>
      </c>
      <c r="N11" s="95">
        <f>(SQRT(F25)/H14)*100</f>
        <v>7.514839641159841</v>
      </c>
      <c r="O11" s="35"/>
      <c r="P11" s="35"/>
      <c r="Q11" s="45"/>
      <c r="R11" s="149"/>
      <c r="S11" s="149"/>
      <c r="T11" s="149"/>
      <c r="U11" s="46"/>
    </row>
    <row r="12" spans="3:21" x14ac:dyDescent="0.25">
      <c r="C12" s="25" t="s">
        <v>99</v>
      </c>
      <c r="D12" s="138">
        <v>25.01</v>
      </c>
      <c r="E12" s="138">
        <v>23.48</v>
      </c>
      <c r="F12" s="138">
        <v>25.37</v>
      </c>
      <c r="G12" s="111">
        <f t="shared" si="0"/>
        <v>73.86</v>
      </c>
      <c r="H12" s="32">
        <f t="shared" si="1"/>
        <v>24.62</v>
      </c>
      <c r="J12" s="33" t="s">
        <v>0</v>
      </c>
      <c r="K12" s="33">
        <v>9</v>
      </c>
      <c r="Q12" s="45"/>
      <c r="R12" s="149"/>
      <c r="S12" s="149"/>
      <c r="T12" s="149"/>
      <c r="U12" s="46"/>
    </row>
    <row r="13" spans="3:21" x14ac:dyDescent="0.25">
      <c r="C13" s="25" t="s">
        <v>100</v>
      </c>
      <c r="D13" s="138">
        <v>28.23</v>
      </c>
      <c r="E13" s="138">
        <v>26.76</v>
      </c>
      <c r="F13" s="138">
        <v>27.98</v>
      </c>
      <c r="G13" s="111">
        <f t="shared" si="0"/>
        <v>82.97</v>
      </c>
      <c r="H13" s="32">
        <f t="shared" si="1"/>
        <v>27.656666666666666</v>
      </c>
      <c r="J13" s="33" t="s">
        <v>1</v>
      </c>
      <c r="K13" s="33">
        <v>3</v>
      </c>
      <c r="N13" s="217"/>
      <c r="O13" s="217"/>
      <c r="P13" s="42"/>
      <c r="Q13" s="45"/>
      <c r="R13" s="149"/>
      <c r="S13" s="149"/>
      <c r="T13" s="149"/>
      <c r="U13" s="46"/>
    </row>
    <row r="14" spans="3:21" x14ac:dyDescent="0.25">
      <c r="C14" s="23" t="s">
        <v>3</v>
      </c>
      <c r="D14" s="112">
        <f>SUM(D5:D13)</f>
        <v>174.62999999999997</v>
      </c>
      <c r="E14" s="112">
        <f>SUM(E5:E13)</f>
        <v>179.35999999999996</v>
      </c>
      <c r="F14" s="112">
        <f>SUM(F5:F13)</f>
        <v>181.32999999999998</v>
      </c>
      <c r="G14" s="38">
        <f>SUM(G5:G13)</f>
        <v>535.32000000000005</v>
      </c>
      <c r="H14" s="32">
        <f>AVERAGE(H5:H13)</f>
        <v>19.826666666666668</v>
      </c>
      <c r="J14" s="33" t="s">
        <v>108</v>
      </c>
      <c r="K14" s="33">
        <v>3</v>
      </c>
      <c r="N14" s="73"/>
      <c r="O14" s="73"/>
      <c r="P14" s="44"/>
      <c r="Q14" s="45"/>
      <c r="R14" s="149"/>
      <c r="S14" s="149"/>
      <c r="T14" s="149"/>
      <c r="U14" s="46"/>
    </row>
    <row r="15" spans="3:21" x14ac:dyDescent="0.25">
      <c r="C15" s="45"/>
      <c r="D15" s="42"/>
      <c r="E15" s="138"/>
      <c r="F15" s="138"/>
      <c r="G15" s="138"/>
      <c r="J15" s="33" t="s">
        <v>90</v>
      </c>
      <c r="K15" s="33">
        <v>3</v>
      </c>
      <c r="N15" s="73"/>
      <c r="O15" s="73"/>
      <c r="P15" s="44"/>
      <c r="Q15" s="45"/>
      <c r="R15" s="149"/>
      <c r="S15" s="149"/>
      <c r="T15" s="149"/>
      <c r="U15" s="46"/>
    </row>
    <row r="16" spans="3:21" x14ac:dyDescent="0.25">
      <c r="C16" s="46"/>
      <c r="D16" s="42"/>
      <c r="E16" s="138"/>
      <c r="F16" s="138"/>
      <c r="G16" s="138"/>
      <c r="J16" s="47"/>
      <c r="N16" s="73"/>
      <c r="O16" s="73"/>
      <c r="P16" s="44"/>
      <c r="Q16" s="45"/>
      <c r="R16" s="149"/>
      <c r="S16" s="149"/>
      <c r="T16" s="149"/>
      <c r="U16" s="46"/>
    </row>
    <row r="17" spans="3:21" ht="16.5" thickBot="1" x14ac:dyDescent="0.3">
      <c r="C17" s="197" t="s">
        <v>41</v>
      </c>
      <c r="D17" s="197"/>
      <c r="E17" s="197"/>
      <c r="F17" s="197"/>
      <c r="G17" s="197"/>
      <c r="H17" s="197"/>
      <c r="I17" s="197"/>
      <c r="J17" s="197"/>
      <c r="M17" s="98" t="s">
        <v>64</v>
      </c>
      <c r="N17" s="98" t="s">
        <v>59</v>
      </c>
      <c r="O17" s="98" t="s">
        <v>60</v>
      </c>
      <c r="Q17" s="45"/>
      <c r="R17" s="149"/>
      <c r="S17" s="149"/>
      <c r="T17" s="149"/>
      <c r="U17" s="46"/>
    </row>
    <row r="18" spans="3:21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10" t="s">
        <v>11</v>
      </c>
      <c r="M18" s="96">
        <f>SQRT(F25/9)</f>
        <v>0.49664740206243041</v>
      </c>
      <c r="N18" s="96">
        <f>3.65</f>
        <v>3.65</v>
      </c>
      <c r="O18" s="96">
        <f>M18*N18</f>
        <v>1.8127630175278711</v>
      </c>
      <c r="Q18" s="45"/>
      <c r="R18" s="149"/>
      <c r="S18" s="149"/>
      <c r="T18" s="149"/>
      <c r="U18" s="46"/>
    </row>
    <row r="19" spans="3:21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11"/>
      <c r="M19" s="94" t="s">
        <v>4</v>
      </c>
      <c r="N19" s="95">
        <f>3.65*M18</f>
        <v>1.8127630175278711</v>
      </c>
      <c r="Q19" s="45"/>
      <c r="R19" s="149"/>
      <c r="S19" s="149"/>
      <c r="T19" s="149"/>
      <c r="U19" s="45"/>
    </row>
    <row r="20" spans="3:21" ht="16.5" thickBot="1" x14ac:dyDescent="0.3">
      <c r="C20" s="28" t="s">
        <v>12</v>
      </c>
      <c r="D20" s="39">
        <f>K13-1</f>
        <v>2</v>
      </c>
      <c r="E20" s="40">
        <f>(SUMSQ(D14:F14)/(K12))-K11</f>
        <v>2.6349555555498227</v>
      </c>
      <c r="F20" s="40">
        <f>E20/D20</f>
        <v>1.3174777777749114</v>
      </c>
      <c r="G20" s="41">
        <f>F20/F25</f>
        <v>0.59347776579176326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Q20" s="45"/>
      <c r="R20" s="149"/>
      <c r="S20" s="149"/>
      <c r="T20" s="149"/>
      <c r="U20" s="45"/>
    </row>
    <row r="21" spans="3:21" ht="16.5" thickBot="1" x14ac:dyDescent="0.3">
      <c r="C21" s="28" t="s">
        <v>13</v>
      </c>
      <c r="D21" s="39">
        <f>(K14*K15)-1</f>
        <v>8</v>
      </c>
      <c r="E21" s="40">
        <f>(SUMSQ(G5:G13)/3)-K11</f>
        <v>476.7649999999976</v>
      </c>
      <c r="F21" s="40">
        <f t="shared" ref="F21:F26" si="2">E21/D21</f>
        <v>59.5956249999997</v>
      </c>
      <c r="G21" s="41">
        <f>F21/F25</f>
        <v>26.845749486338772</v>
      </c>
      <c r="H21" s="40">
        <f>FINV(H19,D21,D25)</f>
        <v>2.5910961798744014</v>
      </c>
      <c r="I21" s="40">
        <f>FINV(I19,D21,D25)</f>
        <v>3.8895721399261927</v>
      </c>
      <c r="J21" s="29" t="str">
        <f>IF(G21&lt;H21,"tn",IF(G21&lt;I21,"*","**"))</f>
        <v>**</v>
      </c>
      <c r="K21" s="30" t="s">
        <v>107</v>
      </c>
      <c r="M21" s="33" t="s">
        <v>13</v>
      </c>
      <c r="N21" s="33" t="s">
        <v>18</v>
      </c>
      <c r="O21" s="33" t="s">
        <v>46</v>
      </c>
      <c r="Q21" s="42"/>
    </row>
    <row r="22" spans="3:21" ht="16.5" thickBot="1" x14ac:dyDescent="0.3">
      <c r="C22" s="28" t="s">
        <v>108</v>
      </c>
      <c r="D22" s="39">
        <f>K14-1</f>
        <v>2</v>
      </c>
      <c r="E22" s="40">
        <f>(SUMSQ(N5:N7)/9)-K11</f>
        <v>330.19015555555416</v>
      </c>
      <c r="F22" s="40">
        <f t="shared" si="2"/>
        <v>165.09507777777708</v>
      </c>
      <c r="G22" s="41">
        <f>F22/F25</f>
        <v>74.369571582642877</v>
      </c>
      <c r="H22" s="40">
        <f>FINV(H19,D22,D25)</f>
        <v>3.6337234675916301</v>
      </c>
      <c r="I22" s="40">
        <f>FINV(I19,D22,D25)</f>
        <v>6.2262352803113821</v>
      </c>
      <c r="J22" s="29" t="str">
        <f>IF(G22&lt;H22,"tn",IF(G22&lt;I22,"*","**"))</f>
        <v>**</v>
      </c>
      <c r="K22" s="30" t="s">
        <v>107</v>
      </c>
      <c r="M22" s="33" t="s">
        <v>101</v>
      </c>
      <c r="N22" s="32">
        <f>O5</f>
        <v>47.816666666666663</v>
      </c>
      <c r="O22" s="33" t="s">
        <v>19</v>
      </c>
      <c r="P22" s="35">
        <f>N22+N25</f>
        <v>49.629429684194534</v>
      </c>
    </row>
    <row r="23" spans="3:21" ht="16.5" thickBot="1" x14ac:dyDescent="0.3">
      <c r="C23" s="28" t="s">
        <v>90</v>
      </c>
      <c r="D23" s="39">
        <f>K15-1</f>
        <v>2</v>
      </c>
      <c r="E23" s="40">
        <f>(SUMSQ(K8:M8)/9)-K11</f>
        <v>126.85228888888741</v>
      </c>
      <c r="F23" s="40">
        <f t="shared" si="2"/>
        <v>63.426144444443707</v>
      </c>
      <c r="G23" s="41">
        <f>F23/F25</f>
        <v>28.571264830931501</v>
      </c>
      <c r="H23" s="40">
        <f>FINV(H19,D23,D25)</f>
        <v>3.6337234675916301</v>
      </c>
      <c r="I23" s="40">
        <f>FINV(I19,D23,D25)</f>
        <v>6.2262352803113821</v>
      </c>
      <c r="J23" s="29" t="str">
        <f>IF(G23&lt;H23,"tn",IF(G23&lt;I23,"*","**"))</f>
        <v>**</v>
      </c>
      <c r="K23" s="30" t="s">
        <v>107</v>
      </c>
      <c r="M23" s="33" t="s">
        <v>102</v>
      </c>
      <c r="N23" s="32">
        <f>O6</f>
        <v>57.370000000000005</v>
      </c>
      <c r="O23" s="33" t="s">
        <v>112</v>
      </c>
      <c r="P23" s="35">
        <f>N23+N25</f>
        <v>59.182763017527876</v>
      </c>
    </row>
    <row r="24" spans="3:21" ht="16.5" thickBot="1" x14ac:dyDescent="0.3">
      <c r="C24" s="28" t="s">
        <v>109</v>
      </c>
      <c r="D24" s="39">
        <f>D22*D23</f>
        <v>4</v>
      </c>
      <c r="E24" s="40">
        <f>E21-E22-E23</f>
        <v>19.722555555556028</v>
      </c>
      <c r="F24" s="40">
        <f t="shared" si="2"/>
        <v>4.9306388888890069</v>
      </c>
      <c r="G24" s="41">
        <f>F24/F25</f>
        <v>2.2210807658903602</v>
      </c>
      <c r="H24" s="40">
        <f>FINV(H19,D24,D25)</f>
        <v>3.0069172799243447</v>
      </c>
      <c r="I24" s="40">
        <f>FINV(I19,D24,D25)</f>
        <v>4.772577999723211</v>
      </c>
      <c r="J24" s="99" t="str">
        <f>IF(G24&lt;H24,"tn",IF(G24&lt;I24,"*","**"))</f>
        <v>tn</v>
      </c>
      <c r="M24" s="33" t="s">
        <v>103</v>
      </c>
      <c r="N24" s="32">
        <f>O7</f>
        <v>73.25333333333333</v>
      </c>
      <c r="O24" s="33" t="s">
        <v>115</v>
      </c>
      <c r="P24" s="35">
        <f>N24+N25</f>
        <v>75.066096350861201</v>
      </c>
    </row>
    <row r="25" spans="3:21" ht="16.5" thickBot="1" x14ac:dyDescent="0.3">
      <c r="C25" s="28" t="s">
        <v>14</v>
      </c>
      <c r="D25" s="39">
        <f>D26-D20-D21</f>
        <v>16</v>
      </c>
      <c r="E25" s="40">
        <f>E26-E20-E21</f>
        <v>35.518844444452043</v>
      </c>
      <c r="F25" s="40">
        <f t="shared" si="2"/>
        <v>2.2199277777782527</v>
      </c>
      <c r="G25" s="50"/>
      <c r="H25" s="50"/>
      <c r="I25" s="50"/>
      <c r="J25" s="51"/>
      <c r="M25" s="72" t="s">
        <v>4</v>
      </c>
      <c r="N25" s="205">
        <v>1.8127630175278711</v>
      </c>
      <c r="O25" s="206"/>
    </row>
    <row r="26" spans="3:21" ht="16.5" thickBot="1" x14ac:dyDescent="0.3">
      <c r="C26" s="28" t="s">
        <v>15</v>
      </c>
      <c r="D26" s="39">
        <f>(K14*K15*K13)-1</f>
        <v>26</v>
      </c>
      <c r="E26" s="40">
        <f>SUMSQ(D5:F13)-K11</f>
        <v>514.91879999999946</v>
      </c>
      <c r="F26" s="40">
        <f t="shared" si="2"/>
        <v>19.804569230769211</v>
      </c>
      <c r="G26" s="50"/>
      <c r="H26" s="50"/>
      <c r="I26" s="50"/>
      <c r="J26" s="51"/>
      <c r="M26" s="33" t="s">
        <v>104</v>
      </c>
      <c r="N26" s="32">
        <f>K9</f>
        <v>51.986666666666657</v>
      </c>
      <c r="O26" s="33" t="s">
        <v>19</v>
      </c>
      <c r="P26" s="35">
        <f>N26+N$29</f>
        <v>53.799429684194529</v>
      </c>
    </row>
    <row r="27" spans="3:21" x14ac:dyDescent="0.25">
      <c r="M27" s="33" t="s">
        <v>105</v>
      </c>
      <c r="N27" s="32">
        <f>L9</f>
        <v>58.609999999999992</v>
      </c>
      <c r="O27" s="33" t="s">
        <v>112</v>
      </c>
      <c r="P27" s="35">
        <f>N27+N$29</f>
        <v>60.422763017527863</v>
      </c>
    </row>
    <row r="28" spans="3:21" x14ac:dyDescent="0.25">
      <c r="M28" s="33" t="s">
        <v>106</v>
      </c>
      <c r="N28" s="32">
        <f>M9</f>
        <v>67.843333333333334</v>
      </c>
      <c r="O28" s="33" t="s">
        <v>115</v>
      </c>
      <c r="P28" s="35">
        <f>N28+N$29</f>
        <v>69.656096350861205</v>
      </c>
    </row>
    <row r="29" spans="3:21" x14ac:dyDescent="0.25">
      <c r="M29" s="72" t="s">
        <v>4</v>
      </c>
      <c r="N29" s="205">
        <f>N19</f>
        <v>1.8127630175278711</v>
      </c>
      <c r="O29" s="206"/>
    </row>
  </sheetData>
  <mergeCells count="22">
    <mergeCell ref="N25:O25"/>
    <mergeCell ref="N29:O29"/>
    <mergeCell ref="C2:F2"/>
    <mergeCell ref="G2:G4"/>
    <mergeCell ref="H2:H4"/>
    <mergeCell ref="C3:C4"/>
    <mergeCell ref="D3:F3"/>
    <mergeCell ref="J3:J4"/>
    <mergeCell ref="K3:M3"/>
    <mergeCell ref="N3:N4"/>
    <mergeCell ref="O3:O4"/>
    <mergeCell ref="N13:O13"/>
    <mergeCell ref="C17:J17"/>
    <mergeCell ref="C18:C19"/>
    <mergeCell ref="D18:D19"/>
    <mergeCell ref="Q2:U2"/>
    <mergeCell ref="E18:E19"/>
    <mergeCell ref="F18:F19"/>
    <mergeCell ref="G18:G19"/>
    <mergeCell ref="H18:I18"/>
    <mergeCell ref="J18:J19"/>
    <mergeCell ref="J2:O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E40"/>
  <sheetViews>
    <sheetView topLeftCell="A3" zoomScale="64" zoomScaleNormal="64" workbookViewId="0">
      <selection activeCell="K19" sqref="K19"/>
    </sheetView>
  </sheetViews>
  <sheetFormatPr defaultRowHeight="15.75" x14ac:dyDescent="0.25"/>
  <cols>
    <col min="1" max="2" width="9.140625" style="30"/>
    <col min="3" max="3" width="18.85546875" style="30" customWidth="1"/>
    <col min="4" max="6" width="9.140625" style="30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22.42578125" style="30" customWidth="1"/>
    <col min="12" max="12" width="12" style="30" customWidth="1"/>
    <col min="13" max="13" width="11.85546875" style="30" customWidth="1"/>
    <col min="14" max="14" width="9.28515625" style="30" customWidth="1"/>
    <col min="15" max="15" width="12.140625" style="30" customWidth="1"/>
    <col min="16" max="16" width="9.140625" style="30"/>
    <col min="17" max="17" width="20.42578125" style="30" customWidth="1"/>
    <col min="18" max="18" width="16.7109375" style="30" customWidth="1"/>
    <col min="19" max="19" width="15" style="30" customWidth="1"/>
    <col min="20" max="20" width="14.7109375" style="30" customWidth="1"/>
    <col min="21" max="21" width="15.42578125" style="30" customWidth="1"/>
    <col min="22" max="22" width="13.140625" style="30" customWidth="1"/>
    <col min="23" max="16384" width="9.140625" style="30"/>
  </cols>
  <sheetData>
    <row r="1" spans="3:22" x14ac:dyDescent="0.25">
      <c r="P1" s="196"/>
      <c r="Q1" s="196"/>
      <c r="R1" s="196"/>
      <c r="S1" s="45"/>
      <c r="T1" s="45"/>
      <c r="U1" s="45"/>
    </row>
    <row r="2" spans="3:22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12" t="s">
        <v>37</v>
      </c>
      <c r="K2" s="213"/>
      <c r="L2" s="213"/>
      <c r="M2" s="213"/>
      <c r="N2" s="213"/>
      <c r="O2" s="214"/>
      <c r="P2" s="45"/>
      <c r="Q2" s="45"/>
      <c r="R2" s="45"/>
      <c r="S2" s="45"/>
      <c r="T2" s="45"/>
      <c r="U2" s="45"/>
      <c r="V2" s="45"/>
    </row>
    <row r="3" spans="3:22" ht="15.75" customHeight="1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38</v>
      </c>
      <c r="K3" s="204" t="s">
        <v>39</v>
      </c>
      <c r="L3" s="204"/>
      <c r="M3" s="204"/>
      <c r="N3" s="204" t="s">
        <v>3</v>
      </c>
      <c r="O3" s="207" t="s">
        <v>29</v>
      </c>
      <c r="P3" s="45"/>
      <c r="Q3" s="116"/>
      <c r="R3" s="147"/>
      <c r="S3" s="46"/>
      <c r="T3" s="45"/>
      <c r="U3" s="45"/>
      <c r="V3" s="45"/>
    </row>
    <row r="4" spans="3:22" x14ac:dyDescent="0.25">
      <c r="C4" s="204"/>
      <c r="D4" s="145">
        <v>1</v>
      </c>
      <c r="E4" s="145">
        <v>2</v>
      </c>
      <c r="F4" s="145">
        <v>3</v>
      </c>
      <c r="G4" s="204"/>
      <c r="H4" s="209"/>
      <c r="J4" s="204"/>
      <c r="K4" s="137" t="s">
        <v>104</v>
      </c>
      <c r="L4" s="137" t="s">
        <v>105</v>
      </c>
      <c r="M4" s="137" t="s">
        <v>106</v>
      </c>
      <c r="N4" s="204"/>
      <c r="O4" s="209"/>
      <c r="P4" s="45"/>
      <c r="Q4" s="116"/>
      <c r="R4" s="147"/>
      <c r="S4" s="46"/>
      <c r="T4" s="147"/>
      <c r="U4" s="45"/>
      <c r="V4" s="45"/>
    </row>
    <row r="5" spans="3:22" x14ac:dyDescent="0.25">
      <c r="C5" s="144" t="s">
        <v>92</v>
      </c>
      <c r="D5" s="187">
        <v>2.5</v>
      </c>
      <c r="E5" s="187">
        <v>3.23</v>
      </c>
      <c r="F5" s="187">
        <v>2.1110000000000002</v>
      </c>
      <c r="G5" s="111">
        <f>SUM(D5:F5)</f>
        <v>7.8410000000000011</v>
      </c>
      <c r="H5" s="32">
        <f>AVERAGE(D5:F5)</f>
        <v>2.613666666666667</v>
      </c>
      <c r="J5" s="137" t="s">
        <v>101</v>
      </c>
      <c r="K5" s="36">
        <f>G5</f>
        <v>7.8410000000000011</v>
      </c>
      <c r="L5" s="36">
        <f>G6</f>
        <v>7.75</v>
      </c>
      <c r="M5" s="36">
        <f>G7</f>
        <v>12.49</v>
      </c>
      <c r="N5" s="32">
        <f>SUM(K5:M5)</f>
        <v>28.081000000000003</v>
      </c>
      <c r="O5" s="32">
        <f>AVERAGE(K5:M5)</f>
        <v>9.3603333333333349</v>
      </c>
      <c r="P5" s="45"/>
      <c r="Q5" s="52"/>
      <c r="R5" s="147"/>
      <c r="S5" s="46"/>
      <c r="T5" s="113"/>
      <c r="U5" s="45"/>
      <c r="V5" s="45"/>
    </row>
    <row r="6" spans="3:22" x14ac:dyDescent="0.25">
      <c r="C6" s="144" t="s">
        <v>93</v>
      </c>
      <c r="D6" s="187">
        <v>2.5499999999999998</v>
      </c>
      <c r="E6" s="187">
        <v>3.17</v>
      </c>
      <c r="F6" s="187">
        <v>2.0299999999999998</v>
      </c>
      <c r="G6" s="111">
        <f t="shared" ref="G6:G13" si="0">SUM(D6:F6)</f>
        <v>7.75</v>
      </c>
      <c r="H6" s="32">
        <f t="shared" ref="H6:H13" si="1">AVERAGE(D6:F6)</f>
        <v>2.5833333333333335</v>
      </c>
      <c r="J6" s="137" t="s">
        <v>102</v>
      </c>
      <c r="K6" s="36">
        <f>G8</f>
        <v>10.17</v>
      </c>
      <c r="L6" s="36">
        <f>G9</f>
        <v>9.5299999999999994</v>
      </c>
      <c r="M6" s="36">
        <f>G10</f>
        <v>4.1500000000000004</v>
      </c>
      <c r="N6" s="32">
        <f>SUM(K6:M6)</f>
        <v>23.85</v>
      </c>
      <c r="O6" s="32">
        <f>AVERAGE(K6:M6)</f>
        <v>7.95</v>
      </c>
      <c r="P6" s="45"/>
      <c r="Q6" s="52"/>
      <c r="R6" s="147"/>
      <c r="S6" s="46"/>
      <c r="T6" s="113"/>
      <c r="U6" s="45"/>
      <c r="V6" s="45"/>
    </row>
    <row r="7" spans="3:22" x14ac:dyDescent="0.25">
      <c r="C7" s="144" t="s">
        <v>94</v>
      </c>
      <c r="D7" s="187">
        <v>5.0999999999999996</v>
      </c>
      <c r="E7" s="187">
        <v>4.2</v>
      </c>
      <c r="F7" s="187">
        <v>3.19</v>
      </c>
      <c r="G7" s="111">
        <f t="shared" si="0"/>
        <v>12.49</v>
      </c>
      <c r="H7" s="32">
        <f t="shared" si="1"/>
        <v>4.1633333333333331</v>
      </c>
      <c r="J7" s="137" t="s">
        <v>103</v>
      </c>
      <c r="K7" s="36">
        <f>G11</f>
        <v>-0.27</v>
      </c>
      <c r="L7" s="36">
        <f>G12</f>
        <v>5.4499999999999993</v>
      </c>
      <c r="M7" s="36">
        <f>G13</f>
        <v>8.67</v>
      </c>
      <c r="N7" s="32">
        <f>SUM(K7:M7)</f>
        <v>13.85</v>
      </c>
      <c r="O7" s="32">
        <f>AVERAGE(K7:M7)</f>
        <v>4.6166666666666663</v>
      </c>
      <c r="P7" s="45"/>
      <c r="Q7" s="52"/>
      <c r="R7" s="147"/>
      <c r="S7" s="46"/>
      <c r="T7" s="113"/>
      <c r="U7" s="45"/>
      <c r="V7" s="45"/>
    </row>
    <row r="8" spans="3:22" x14ac:dyDescent="0.25">
      <c r="C8" s="144" t="s">
        <v>95</v>
      </c>
      <c r="D8" s="187">
        <v>2.4300000000000002</v>
      </c>
      <c r="E8" s="187">
        <v>3.51</v>
      </c>
      <c r="F8" s="187">
        <v>4.2300000000000004</v>
      </c>
      <c r="G8" s="111">
        <f t="shared" si="0"/>
        <v>10.17</v>
      </c>
      <c r="H8" s="32">
        <f t="shared" si="1"/>
        <v>3.39</v>
      </c>
      <c r="J8" s="90" t="s">
        <v>3</v>
      </c>
      <c r="K8" s="37">
        <f>SUM(K5:K7)</f>
        <v>17.741000000000003</v>
      </c>
      <c r="L8" s="37">
        <f>SUM(L5:L7)</f>
        <v>22.73</v>
      </c>
      <c r="M8" s="37">
        <f>SUM(M5:M7)</f>
        <v>25.310000000000002</v>
      </c>
      <c r="N8" s="38">
        <f>SUM(K8:M8)</f>
        <v>65.781000000000006</v>
      </c>
      <c r="O8" s="32"/>
      <c r="P8" s="45"/>
      <c r="Q8" s="45"/>
      <c r="R8" s="147"/>
      <c r="S8" s="46"/>
      <c r="T8" s="46"/>
      <c r="U8" s="45"/>
      <c r="V8" s="45"/>
    </row>
    <row r="9" spans="3:22" x14ac:dyDescent="0.25">
      <c r="C9" s="144" t="s">
        <v>96</v>
      </c>
      <c r="D9" s="187">
        <v>3.12</v>
      </c>
      <c r="E9" s="187">
        <v>4.3</v>
      </c>
      <c r="F9" s="187">
        <v>2.11</v>
      </c>
      <c r="G9" s="111">
        <f t="shared" si="0"/>
        <v>9.5299999999999994</v>
      </c>
      <c r="H9" s="32">
        <f t="shared" si="1"/>
        <v>3.1766666666666663</v>
      </c>
      <c r="J9" s="90" t="s">
        <v>29</v>
      </c>
      <c r="K9" s="91">
        <f>AVERAGE(K5:K7)</f>
        <v>5.9136666666666677</v>
      </c>
      <c r="L9" s="91">
        <f>AVERAGE(L5:L7)</f>
        <v>7.5766666666666671</v>
      </c>
      <c r="M9" s="91">
        <f>AVERAGE(M5:M7)</f>
        <v>8.4366666666666674</v>
      </c>
      <c r="N9" s="32"/>
      <c r="O9" s="32"/>
      <c r="P9" s="45"/>
      <c r="Q9" s="45"/>
      <c r="R9" s="147"/>
      <c r="S9" s="46"/>
      <c r="T9" s="45"/>
      <c r="U9" s="45"/>
      <c r="V9" s="45"/>
    </row>
    <row r="10" spans="3:22" x14ac:dyDescent="0.25">
      <c r="C10" s="144" t="s">
        <v>97</v>
      </c>
      <c r="D10" s="187">
        <v>1.0900000000000001</v>
      </c>
      <c r="E10" s="187">
        <v>1.4</v>
      </c>
      <c r="F10" s="187">
        <v>1.66</v>
      </c>
      <c r="G10" s="111">
        <f t="shared" si="0"/>
        <v>4.1500000000000004</v>
      </c>
      <c r="H10" s="32">
        <f t="shared" si="1"/>
        <v>1.3833333333333335</v>
      </c>
      <c r="J10" s="100" t="s">
        <v>17</v>
      </c>
      <c r="K10" s="101">
        <f>G14^2/(K13*K14*K12)</f>
        <v>160.26444300000003</v>
      </c>
      <c r="M10" s="30" t="s">
        <v>58</v>
      </c>
      <c r="N10" s="35">
        <f>(SQRT(F25)/H14)*100</f>
        <v>56.243371443174425</v>
      </c>
      <c r="P10" s="45"/>
      <c r="Q10" s="115"/>
      <c r="R10" s="147"/>
      <c r="S10" s="46"/>
      <c r="T10" s="115"/>
      <c r="U10" s="45"/>
      <c r="V10" s="45"/>
    </row>
    <row r="11" spans="3:22" x14ac:dyDescent="0.25">
      <c r="C11" s="144" t="s">
        <v>98</v>
      </c>
      <c r="D11" s="187">
        <v>-1.35</v>
      </c>
      <c r="E11" s="187">
        <v>0.53</v>
      </c>
      <c r="F11" s="187">
        <v>0.55000000000000004</v>
      </c>
      <c r="G11" s="111">
        <f t="shared" si="0"/>
        <v>-0.27</v>
      </c>
      <c r="H11" s="32">
        <f t="shared" si="1"/>
        <v>-9.0000000000000011E-2</v>
      </c>
      <c r="J11" s="33" t="s">
        <v>0</v>
      </c>
      <c r="K11" s="33">
        <v>9</v>
      </c>
      <c r="P11" s="45"/>
      <c r="Q11" s="115"/>
      <c r="R11" s="147"/>
      <c r="S11" s="46"/>
      <c r="T11" s="115"/>
      <c r="U11" s="45"/>
      <c r="V11" s="45"/>
    </row>
    <row r="12" spans="3:22" x14ac:dyDescent="0.25">
      <c r="C12" s="144" t="s">
        <v>99</v>
      </c>
      <c r="D12" s="187">
        <v>5.0599999999999996</v>
      </c>
      <c r="E12" s="187">
        <v>-0.92</v>
      </c>
      <c r="F12" s="187">
        <v>1.31</v>
      </c>
      <c r="G12" s="111">
        <f t="shared" si="0"/>
        <v>5.4499999999999993</v>
      </c>
      <c r="H12" s="32">
        <f t="shared" si="1"/>
        <v>1.8166666666666664</v>
      </c>
      <c r="J12" s="33" t="s">
        <v>1</v>
      </c>
      <c r="K12" s="33">
        <v>3</v>
      </c>
      <c r="M12" s="98" t="s">
        <v>64</v>
      </c>
      <c r="N12" s="98" t="s">
        <v>59</v>
      </c>
      <c r="O12" s="98" t="s">
        <v>60</v>
      </c>
      <c r="R12" s="45"/>
      <c r="S12" s="115"/>
      <c r="T12" s="115"/>
      <c r="U12" s="45"/>
      <c r="V12" s="45"/>
    </row>
    <row r="13" spans="3:22" x14ac:dyDescent="0.25">
      <c r="C13" s="144" t="s">
        <v>100</v>
      </c>
      <c r="D13" s="187">
        <v>3.39</v>
      </c>
      <c r="E13" s="187">
        <v>1.56</v>
      </c>
      <c r="F13" s="187">
        <v>3.72</v>
      </c>
      <c r="G13" s="111">
        <f t="shared" si="0"/>
        <v>8.67</v>
      </c>
      <c r="H13" s="32">
        <f t="shared" si="1"/>
        <v>2.89</v>
      </c>
      <c r="J13" s="33" t="s">
        <v>108</v>
      </c>
      <c r="K13" s="33">
        <v>3</v>
      </c>
      <c r="M13" s="96">
        <f>SQRT(F25/9)</f>
        <v>0.45675866875351318</v>
      </c>
      <c r="N13" s="96">
        <f>3.65</f>
        <v>3.65</v>
      </c>
      <c r="O13" s="96">
        <f>M13*N13</f>
        <v>1.6671691409503231</v>
      </c>
      <c r="R13" s="196"/>
      <c r="S13" s="196"/>
      <c r="T13" s="196"/>
      <c r="U13" s="196"/>
      <c r="V13" s="196"/>
    </row>
    <row r="14" spans="3:22" x14ac:dyDescent="0.25">
      <c r="C14" s="23" t="s">
        <v>3</v>
      </c>
      <c r="D14" s="146">
        <f>SUM(D5:D13)</f>
        <v>23.89</v>
      </c>
      <c r="E14" s="146">
        <f>SUM(E5:E13)</f>
        <v>20.979999999999997</v>
      </c>
      <c r="F14" s="146">
        <f>SUM(F5:F13)</f>
        <v>20.910999999999998</v>
      </c>
      <c r="G14" s="38">
        <f>SUM(G5:G13)</f>
        <v>65.781000000000006</v>
      </c>
      <c r="H14" s="32">
        <f>AVERAGE(H5:H13)</f>
        <v>2.4363333333333332</v>
      </c>
      <c r="J14" s="33" t="s">
        <v>90</v>
      </c>
      <c r="K14" s="33">
        <v>3</v>
      </c>
      <c r="M14" s="94" t="s">
        <v>4</v>
      </c>
      <c r="N14" s="95">
        <f>3.65*M13</f>
        <v>1.6671691409503231</v>
      </c>
      <c r="R14" s="45"/>
      <c r="S14" s="149"/>
      <c r="T14" s="149"/>
      <c r="U14" s="149"/>
      <c r="V14" s="46"/>
    </row>
    <row r="15" spans="3:22" x14ac:dyDescent="0.25">
      <c r="C15" s="45"/>
      <c r="D15" s="42"/>
      <c r="E15" s="42"/>
      <c r="J15" s="47"/>
      <c r="R15" s="45"/>
      <c r="S15" s="149"/>
      <c r="T15" s="149"/>
      <c r="U15" s="149"/>
      <c r="V15" s="46"/>
    </row>
    <row r="16" spans="3:22" x14ac:dyDescent="0.25">
      <c r="C16" s="46"/>
      <c r="D16" s="42"/>
      <c r="E16" s="42"/>
      <c r="J16" s="47"/>
      <c r="N16" s="46"/>
      <c r="O16" s="149"/>
      <c r="P16" s="149"/>
      <c r="Q16" s="149"/>
      <c r="R16" s="46"/>
    </row>
    <row r="17" spans="3:31" ht="16.5" thickBot="1" x14ac:dyDescent="0.3">
      <c r="C17" s="197" t="s">
        <v>42</v>
      </c>
      <c r="D17" s="197"/>
      <c r="E17" s="197"/>
      <c r="F17" s="197"/>
      <c r="G17" s="197"/>
      <c r="H17" s="197"/>
      <c r="I17" s="197"/>
      <c r="J17" s="197"/>
      <c r="N17" s="46"/>
      <c r="O17" s="149"/>
      <c r="P17" s="149"/>
      <c r="Q17" s="149"/>
      <c r="R17" s="46"/>
      <c r="S17"/>
      <c r="T17"/>
      <c r="U17"/>
      <c r="V17"/>
      <c r="W17"/>
      <c r="X17"/>
      <c r="Y17"/>
      <c r="Z17"/>
      <c r="AA17"/>
    </row>
    <row r="18" spans="3:31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10" t="s">
        <v>11</v>
      </c>
      <c r="K18" s="75"/>
      <c r="N18" s="46"/>
      <c r="O18" s="149"/>
      <c r="P18" s="149"/>
      <c r="Q18" s="149"/>
      <c r="R18" s="46"/>
      <c r="S18"/>
      <c r="T18"/>
      <c r="U18"/>
      <c r="V18"/>
      <c r="W18"/>
      <c r="X18"/>
      <c r="Y18"/>
      <c r="Z18"/>
      <c r="AA18"/>
    </row>
    <row r="19" spans="3:31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11"/>
      <c r="K19" s="75"/>
      <c r="N19" s="45"/>
      <c r="O19" s="149"/>
      <c r="P19" s="149"/>
      <c r="Q19" s="149"/>
      <c r="R19" s="46"/>
      <c r="S19"/>
      <c r="T19"/>
      <c r="U19"/>
      <c r="V19"/>
      <c r="W19"/>
      <c r="X19"/>
      <c r="Y19"/>
      <c r="Z19"/>
      <c r="AA19"/>
    </row>
    <row r="20" spans="3:31" ht="16.5" thickBot="1" x14ac:dyDescent="0.3">
      <c r="C20" s="28" t="s">
        <v>12</v>
      </c>
      <c r="D20" s="39">
        <f>K12-1</f>
        <v>2</v>
      </c>
      <c r="E20" s="40">
        <f>(SUMSQ(D14:F14)/(K11))-K10</f>
        <v>0.64249266666661242</v>
      </c>
      <c r="F20" s="40">
        <f>E20/D20</f>
        <v>0.32124633333330621</v>
      </c>
      <c r="G20" s="41">
        <f>F20/F25</f>
        <v>0.17108899409883457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K20" s="74"/>
      <c r="N20" s="45"/>
      <c r="O20" s="149"/>
      <c r="P20" s="149"/>
      <c r="Q20" s="149"/>
      <c r="R20" s="46"/>
      <c r="S20"/>
      <c r="T20"/>
      <c r="U20"/>
      <c r="V20"/>
      <c r="W20"/>
      <c r="X20"/>
      <c r="Y20"/>
      <c r="Z20"/>
      <c r="AA20"/>
    </row>
    <row r="21" spans="3:31" ht="16.5" thickBot="1" x14ac:dyDescent="0.3">
      <c r="C21" s="28" t="s">
        <v>13</v>
      </c>
      <c r="D21" s="39">
        <f>(K13*K14)-1</f>
        <v>8</v>
      </c>
      <c r="E21" s="40">
        <f>(SUMSQ(G5:G13)/3)-K10</f>
        <v>37.722384000000005</v>
      </c>
      <c r="F21" s="40">
        <f t="shared" ref="F21:F26" si="2">E21/D21</f>
        <v>4.7152980000000007</v>
      </c>
      <c r="G21" s="41">
        <f>F21/F25</f>
        <v>2.5112678589212889</v>
      </c>
      <c r="H21" s="40">
        <f>FINV(H19,D21,D25)</f>
        <v>2.5910961798744014</v>
      </c>
      <c r="I21" s="40">
        <f>FINV(I19,D21,D25)</f>
        <v>3.8895721399261927</v>
      </c>
      <c r="J21" s="184" t="str">
        <f>IF(G21&lt;H21,"tn",IF(G21&lt;I21,"*","**"))</f>
        <v>tn</v>
      </c>
      <c r="K21" s="74"/>
      <c r="N21" s="45"/>
      <c r="O21" s="149"/>
      <c r="P21" s="149"/>
      <c r="Q21" s="149"/>
      <c r="R21" s="46"/>
      <c r="S21"/>
      <c r="T21"/>
      <c r="U21"/>
      <c r="V21"/>
      <c r="W21"/>
      <c r="X21"/>
      <c r="Y21"/>
      <c r="Z21"/>
      <c r="AA21"/>
    </row>
    <row r="22" spans="3:31" ht="16.5" thickBot="1" x14ac:dyDescent="0.3">
      <c r="C22" s="28" t="s">
        <v>108</v>
      </c>
      <c r="D22" s="39">
        <f>K13-1</f>
        <v>2</v>
      </c>
      <c r="E22" s="40">
        <f>(SUMSQ(N5:N7)/9)-K10</f>
        <v>11.867508222222227</v>
      </c>
      <c r="F22" s="40">
        <f t="shared" si="2"/>
        <v>5.9337541111111136</v>
      </c>
      <c r="G22" s="41">
        <f>F22/F25</f>
        <v>3.1601917804506527</v>
      </c>
      <c r="H22" s="40">
        <f>FINV(H19,D22,D25)</f>
        <v>3.6337234675916301</v>
      </c>
      <c r="I22" s="40">
        <f>FINV(I19,D22,D25)</f>
        <v>6.2262352803113821</v>
      </c>
      <c r="J22" s="184" t="str">
        <f>IF(G22&lt;H22,"tn",IF(G22&lt;I22,"*","**"))</f>
        <v>tn</v>
      </c>
      <c r="K22" s="74"/>
      <c r="N22" s="45"/>
      <c r="O22" s="149"/>
      <c r="P22" s="149"/>
      <c r="Q22" s="149"/>
      <c r="R22" s="46"/>
      <c r="S22"/>
      <c r="T22"/>
      <c r="U22"/>
      <c r="V22"/>
      <c r="W22"/>
      <c r="X22"/>
      <c r="Y22"/>
      <c r="Z22"/>
      <c r="AA22"/>
    </row>
    <row r="23" spans="3:31" ht="16.5" thickBot="1" x14ac:dyDescent="0.3">
      <c r="C23" s="28" t="s">
        <v>90</v>
      </c>
      <c r="D23" s="39">
        <f>K14-1</f>
        <v>2</v>
      </c>
      <c r="E23" s="40">
        <f>(SUMSQ(K8:M8)/9)-K10</f>
        <v>3.2902326666666681</v>
      </c>
      <c r="F23" s="40">
        <f t="shared" si="2"/>
        <v>1.6451163333333341</v>
      </c>
      <c r="G23" s="41">
        <f>F23/F25</f>
        <v>0.87615412050021935</v>
      </c>
      <c r="H23" s="40">
        <f>FINV(H19,D23,D25)</f>
        <v>3.6337234675916301</v>
      </c>
      <c r="I23" s="40">
        <f>FINV(I19,D23,D25)</f>
        <v>6.2262352803113821</v>
      </c>
      <c r="J23" s="99" t="str">
        <f>IF(G23&lt;H23,"tn",IF(G23&lt;I23,"*","**"))</f>
        <v>tn</v>
      </c>
      <c r="K23" s="74"/>
      <c r="N23" s="45"/>
      <c r="O23" s="149"/>
      <c r="P23" s="149"/>
      <c r="Q23" s="149"/>
      <c r="R23" s="46"/>
      <c r="S23"/>
      <c r="T23"/>
      <c r="U23"/>
      <c r="V23"/>
      <c r="W23"/>
      <c r="X23"/>
      <c r="Y23"/>
      <c r="Z23"/>
      <c r="AA23"/>
    </row>
    <row r="24" spans="3:31" ht="16.5" thickBot="1" x14ac:dyDescent="0.3">
      <c r="C24" s="28" t="s">
        <v>109</v>
      </c>
      <c r="D24" s="39">
        <f>D22*D23</f>
        <v>4</v>
      </c>
      <c r="E24" s="40">
        <f>E21-E22-E23</f>
        <v>22.56464311111111</v>
      </c>
      <c r="F24" s="40">
        <f t="shared" si="2"/>
        <v>5.6411607777777775</v>
      </c>
      <c r="G24" s="41">
        <f>F24/F25</f>
        <v>3.0043627673671423</v>
      </c>
      <c r="H24" s="40">
        <f>FINV(H19,D24,D25)</f>
        <v>3.0069172799243447</v>
      </c>
      <c r="I24" s="40">
        <f>FINV(I19,D24,D25)</f>
        <v>4.772577999723211</v>
      </c>
      <c r="J24" s="99" t="str">
        <f>IF(G24&lt;H24,"tn",IF(G24&lt;I24,"*","**"))</f>
        <v>tn</v>
      </c>
      <c r="K24" s="74"/>
      <c r="N24" s="45"/>
      <c r="O24" s="149"/>
      <c r="P24" s="149"/>
      <c r="Q24" s="149"/>
      <c r="R24" s="46"/>
      <c r="S24"/>
      <c r="T24"/>
      <c r="U24"/>
      <c r="V24"/>
      <c r="W24"/>
      <c r="X24"/>
      <c r="Y24"/>
      <c r="Z24"/>
      <c r="AA24"/>
    </row>
    <row r="25" spans="3:31" ht="16.5" thickBot="1" x14ac:dyDescent="0.3">
      <c r="C25" s="28" t="s">
        <v>14</v>
      </c>
      <c r="D25" s="39">
        <f>D26-D20-D21</f>
        <v>16</v>
      </c>
      <c r="E25" s="40">
        <f>E26-E20-E21</f>
        <v>30.042501333333348</v>
      </c>
      <c r="F25" s="40">
        <f t="shared" si="2"/>
        <v>1.8776563333333343</v>
      </c>
      <c r="G25" s="50"/>
      <c r="H25" s="50"/>
      <c r="I25" s="50"/>
      <c r="J25" s="51"/>
      <c r="K25" s="75"/>
      <c r="L25" s="45"/>
      <c r="M25" s="52"/>
      <c r="N25" s="105"/>
      <c r="O25" s="65"/>
      <c r="P25" s="52"/>
      <c r="Q25" s="105"/>
      <c r="R25" s="45"/>
      <c r="S25" s="149"/>
      <c r="T25" s="149"/>
      <c r="U25" s="149"/>
      <c r="V25" s="46"/>
      <c r="W25"/>
      <c r="X25"/>
      <c r="Y25"/>
      <c r="Z25"/>
      <c r="AA25"/>
      <c r="AB25"/>
      <c r="AC25"/>
      <c r="AD25"/>
      <c r="AE25"/>
    </row>
    <row r="26" spans="3:31" ht="16.5" thickBot="1" x14ac:dyDescent="0.3">
      <c r="C26" s="28" t="s">
        <v>15</v>
      </c>
      <c r="D26" s="39">
        <f>(K13*K14*K12)-1</f>
        <v>26</v>
      </c>
      <c r="E26" s="40">
        <f>SUMSQ(D5:F13)-K10</f>
        <v>68.407377999999966</v>
      </c>
      <c r="F26" s="40">
        <f t="shared" si="2"/>
        <v>2.6310529999999988</v>
      </c>
      <c r="G26" s="50"/>
      <c r="H26" s="50"/>
      <c r="I26" s="50"/>
      <c r="J26" s="51"/>
      <c r="K26" s="75"/>
      <c r="L26" s="45"/>
      <c r="M26" s="45"/>
      <c r="N26" s="45"/>
      <c r="O26" s="45"/>
      <c r="P26" s="147"/>
      <c r="Q26" s="105"/>
      <c r="R26" s="45"/>
      <c r="S26" s="149"/>
      <c r="T26" s="149"/>
      <c r="U26" s="149"/>
      <c r="V26" s="46"/>
      <c r="W26"/>
      <c r="X26"/>
      <c r="Y26"/>
      <c r="Z26"/>
      <c r="AA26"/>
      <c r="AB26"/>
      <c r="AC26"/>
      <c r="AD26"/>
      <c r="AE26"/>
    </row>
    <row r="27" spans="3:31" x14ac:dyDescent="0.25">
      <c r="L27" s="45"/>
      <c r="M27" s="46"/>
      <c r="N27" s="160"/>
      <c r="O27" s="46"/>
      <c r="P27" s="147"/>
      <c r="Q27" s="105"/>
      <c r="R27" s="45"/>
      <c r="S27" s="149"/>
      <c r="T27" s="149"/>
      <c r="U27" s="149"/>
      <c r="V27" s="46"/>
      <c r="W27"/>
      <c r="X27"/>
      <c r="Y27"/>
      <c r="Z27"/>
      <c r="AA27"/>
      <c r="AB27"/>
      <c r="AC27"/>
      <c r="AD27"/>
      <c r="AE27"/>
    </row>
    <row r="28" spans="3:31" x14ac:dyDescent="0.25">
      <c r="L28" s="45"/>
      <c r="M28" s="147"/>
      <c r="N28" s="159"/>
      <c r="O28" s="65"/>
      <c r="P28" s="147"/>
      <c r="Q28" s="105"/>
      <c r="R28" s="45"/>
      <c r="S28" s="149"/>
      <c r="T28" s="149"/>
      <c r="U28" s="149"/>
      <c r="V28" s="46"/>
      <c r="W28"/>
      <c r="X28"/>
      <c r="Y28"/>
      <c r="Z28"/>
      <c r="AA28"/>
      <c r="AB28"/>
      <c r="AC28"/>
      <c r="AD28"/>
      <c r="AE28"/>
    </row>
    <row r="29" spans="3:31" x14ac:dyDescent="0.25">
      <c r="L29" s="45"/>
      <c r="M29" s="147"/>
      <c r="N29" s="105"/>
      <c r="O29" s="65"/>
      <c r="P29" s="147"/>
      <c r="Q29" s="105"/>
      <c r="R29" s="45"/>
      <c r="S29" s="149"/>
      <c r="T29" s="149"/>
      <c r="U29" s="149"/>
      <c r="V29" s="46"/>
      <c r="W29"/>
      <c r="X29"/>
      <c r="Y29"/>
      <c r="Z29"/>
      <c r="AA29"/>
      <c r="AB29"/>
      <c r="AC29"/>
      <c r="AD29"/>
      <c r="AE29"/>
    </row>
    <row r="30" spans="3:31" x14ac:dyDescent="0.25">
      <c r="L30" s="45"/>
      <c r="M30" s="156"/>
      <c r="N30" s="156"/>
      <c r="O30" s="156"/>
      <c r="P30" s="156"/>
      <c r="Q30" s="45"/>
      <c r="R30" s="45"/>
      <c r="S30" s="149"/>
      <c r="T30" s="149"/>
      <c r="U30" s="149"/>
      <c r="V30" s="45"/>
      <c r="W30"/>
      <c r="X30"/>
      <c r="Y30"/>
      <c r="Z30"/>
      <c r="AA30"/>
      <c r="AB30"/>
      <c r="AC30"/>
      <c r="AD30"/>
      <c r="AE30"/>
    </row>
    <row r="31" spans="3:31" x14ac:dyDescent="0.25">
      <c r="L31" s="45"/>
      <c r="M31" s="149"/>
      <c r="N31" s="153"/>
      <c r="O31" s="153"/>
      <c r="P31" s="156"/>
      <c r="R31" s="45"/>
      <c r="S31" s="149"/>
      <c r="T31" s="149"/>
      <c r="U31" s="149"/>
      <c r="V31" s="45"/>
    </row>
    <row r="32" spans="3:31" x14ac:dyDescent="0.25">
      <c r="L32" s="47"/>
      <c r="M32" s="149"/>
      <c r="N32" s="153"/>
      <c r="O32" s="153"/>
      <c r="P32" s="156"/>
      <c r="S32" s="142"/>
      <c r="T32" s="142"/>
      <c r="U32" s="142"/>
    </row>
    <row r="33" spans="12:16" x14ac:dyDescent="0.25">
      <c r="L33" s="47"/>
      <c r="M33" s="149"/>
      <c r="N33" s="153"/>
      <c r="O33" s="153"/>
      <c r="P33" s="156"/>
    </row>
    <row r="34" spans="12:16" x14ac:dyDescent="0.25">
      <c r="M34" s="149"/>
      <c r="N34" s="153"/>
      <c r="O34" s="153"/>
      <c r="P34" s="156"/>
    </row>
    <row r="35" spans="12:16" x14ac:dyDescent="0.25">
      <c r="M35" s="149"/>
      <c r="N35" s="153"/>
      <c r="O35" s="153"/>
      <c r="P35" s="156"/>
    </row>
    <row r="36" spans="12:16" x14ac:dyDescent="0.25">
      <c r="M36" s="149"/>
      <c r="N36" s="153"/>
      <c r="O36" s="153"/>
      <c r="P36" s="156"/>
    </row>
    <row r="37" spans="12:16" x14ac:dyDescent="0.25">
      <c r="M37" s="149"/>
      <c r="N37" s="153"/>
      <c r="O37" s="153"/>
      <c r="P37" s="156"/>
    </row>
    <row r="38" spans="12:16" x14ac:dyDescent="0.25">
      <c r="M38" s="149"/>
      <c r="N38" s="153"/>
      <c r="O38" s="153"/>
      <c r="P38" s="156"/>
    </row>
    <row r="39" spans="12:16" x14ac:dyDescent="0.25">
      <c r="M39" s="149"/>
      <c r="N39" s="153"/>
      <c r="O39" s="153"/>
      <c r="P39" s="156"/>
    </row>
    <row r="40" spans="12:16" x14ac:dyDescent="0.25">
      <c r="M40" s="45"/>
      <c r="N40" s="218"/>
      <c r="O40" s="218"/>
      <c r="P40" s="45"/>
    </row>
  </sheetData>
  <sortState ref="M21:M29">
    <sortCondition descending="1" ref="M21"/>
  </sortState>
  <mergeCells count="21">
    <mergeCell ref="C2:F2"/>
    <mergeCell ref="G2:G4"/>
    <mergeCell ref="H2:H4"/>
    <mergeCell ref="C3:C4"/>
    <mergeCell ref="D3:F3"/>
    <mergeCell ref="N40:O40"/>
    <mergeCell ref="R13:V13"/>
    <mergeCell ref="P1:R1"/>
    <mergeCell ref="C17:J17"/>
    <mergeCell ref="C18:C19"/>
    <mergeCell ref="D18:D19"/>
    <mergeCell ref="E18:E19"/>
    <mergeCell ref="F18:F19"/>
    <mergeCell ref="G18:G19"/>
    <mergeCell ref="H18:I18"/>
    <mergeCell ref="J18:J19"/>
    <mergeCell ref="J3:J4"/>
    <mergeCell ref="K3:M3"/>
    <mergeCell ref="N3:N4"/>
    <mergeCell ref="J2:O2"/>
    <mergeCell ref="O3:O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1"/>
  <sheetViews>
    <sheetView tabSelected="1" topLeftCell="B1" zoomScale="89" zoomScaleNormal="89" workbookViewId="0">
      <selection activeCell="L22" sqref="L22"/>
    </sheetView>
  </sheetViews>
  <sheetFormatPr defaultRowHeight="15.75" x14ac:dyDescent="0.25"/>
  <cols>
    <col min="1" max="2" width="9.140625" style="30"/>
    <col min="3" max="3" width="18.85546875" style="30" customWidth="1"/>
    <col min="4" max="4" width="9.140625" style="30"/>
    <col min="5" max="6" width="10.85546875" style="30" customWidth="1"/>
    <col min="7" max="7" width="10.42578125" style="30" customWidth="1"/>
    <col min="8" max="8" width="11.42578125" style="30" customWidth="1"/>
    <col min="9" max="9" width="9.140625" style="30"/>
    <col min="10" max="10" width="14.28515625" style="30" customWidth="1"/>
    <col min="11" max="11" width="17.85546875" style="30" customWidth="1"/>
    <col min="12" max="12" width="12" style="30" customWidth="1"/>
    <col min="13" max="13" width="11.85546875" style="30" customWidth="1"/>
    <col min="14" max="14" width="12" style="30" customWidth="1"/>
    <col min="15" max="15" width="12.140625" style="30" customWidth="1"/>
    <col min="16" max="16" width="9.140625" style="30"/>
    <col min="17" max="17" width="15.42578125" style="30" customWidth="1"/>
    <col min="18" max="18" width="13.7109375" style="30" customWidth="1"/>
    <col min="19" max="19" width="13.42578125" style="30" customWidth="1"/>
    <col min="20" max="20" width="11.85546875" style="30" customWidth="1"/>
    <col min="21" max="21" width="14.85546875" style="30" customWidth="1"/>
    <col min="22" max="16384" width="9.140625" style="30"/>
  </cols>
  <sheetData>
    <row r="2" spans="3:21" x14ac:dyDescent="0.25">
      <c r="C2" s="204" t="s">
        <v>33</v>
      </c>
      <c r="D2" s="204"/>
      <c r="E2" s="204"/>
      <c r="F2" s="204"/>
      <c r="G2" s="204" t="s">
        <v>3</v>
      </c>
      <c r="H2" s="207" t="s">
        <v>36</v>
      </c>
      <c r="J2" s="212" t="s">
        <v>37</v>
      </c>
      <c r="K2" s="213"/>
      <c r="L2" s="213"/>
      <c r="M2" s="213"/>
      <c r="N2" s="213"/>
      <c r="O2" s="214"/>
      <c r="Q2" s="45"/>
      <c r="R2" s="45"/>
      <c r="S2" s="45"/>
      <c r="T2" s="45"/>
      <c r="U2" s="45"/>
    </row>
    <row r="3" spans="3:21" x14ac:dyDescent="0.25">
      <c r="C3" s="204" t="s">
        <v>34</v>
      </c>
      <c r="D3" s="204" t="s">
        <v>35</v>
      </c>
      <c r="E3" s="204"/>
      <c r="F3" s="204"/>
      <c r="G3" s="204"/>
      <c r="H3" s="208"/>
      <c r="J3" s="204" t="s">
        <v>61</v>
      </c>
      <c r="K3" s="204" t="s">
        <v>62</v>
      </c>
      <c r="L3" s="204"/>
      <c r="M3" s="204"/>
      <c r="N3" s="204" t="s">
        <v>3</v>
      </c>
      <c r="O3" s="204" t="s">
        <v>47</v>
      </c>
      <c r="Q3" s="147"/>
      <c r="R3" s="46"/>
      <c r="S3" s="45"/>
      <c r="T3" s="45"/>
      <c r="U3" s="45"/>
    </row>
    <row r="4" spans="3:21" x14ac:dyDescent="0.25">
      <c r="C4" s="204"/>
      <c r="D4" s="23">
        <v>1</v>
      </c>
      <c r="E4" s="23">
        <v>2</v>
      </c>
      <c r="F4" s="23">
        <v>3</v>
      </c>
      <c r="G4" s="204"/>
      <c r="H4" s="209"/>
      <c r="J4" s="204"/>
      <c r="K4" s="137" t="s">
        <v>104</v>
      </c>
      <c r="L4" s="137" t="s">
        <v>105</v>
      </c>
      <c r="M4" s="137" t="s">
        <v>106</v>
      </c>
      <c r="N4" s="204"/>
      <c r="O4" s="204"/>
      <c r="Q4" s="147"/>
      <c r="R4" s="46"/>
      <c r="S4" s="147"/>
      <c r="T4" s="45"/>
      <c r="U4" s="45"/>
    </row>
    <row r="5" spans="3:21" x14ac:dyDescent="0.25">
      <c r="C5" s="114" t="s">
        <v>92</v>
      </c>
      <c r="D5" s="138">
        <v>2.6</v>
      </c>
      <c r="E5" s="138">
        <v>-0.53</v>
      </c>
      <c r="F5" s="138">
        <v>-0.33</v>
      </c>
      <c r="G5" s="34">
        <f>SUM(D5:F5)</f>
        <v>1.7400000000000002</v>
      </c>
      <c r="H5" s="32">
        <f>AVERAGE(D5:F5)</f>
        <v>0.58000000000000007</v>
      </c>
      <c r="J5" s="137" t="s">
        <v>101</v>
      </c>
      <c r="K5" s="36">
        <f>G5</f>
        <v>1.7400000000000002</v>
      </c>
      <c r="L5" s="36">
        <f>G6</f>
        <v>7.5299999999999994</v>
      </c>
      <c r="M5" s="36">
        <f>G7</f>
        <v>12.71</v>
      </c>
      <c r="N5" s="32">
        <f>SUM(K5:M5)</f>
        <v>21.98</v>
      </c>
      <c r="O5" s="32">
        <f>AVERAGE(K5:M5)</f>
        <v>7.3266666666666671</v>
      </c>
      <c r="Q5" s="147"/>
      <c r="R5" s="46"/>
      <c r="S5" s="113"/>
      <c r="T5" s="45"/>
      <c r="U5" s="45"/>
    </row>
    <row r="6" spans="3:21" x14ac:dyDescent="0.25">
      <c r="C6" s="114" t="s">
        <v>93</v>
      </c>
      <c r="D6" s="138">
        <v>1.63</v>
      </c>
      <c r="E6" s="138">
        <v>2.12</v>
      </c>
      <c r="F6" s="138">
        <v>3.78</v>
      </c>
      <c r="G6" s="34">
        <f t="shared" ref="G6:G13" si="0">SUM(D6:F6)</f>
        <v>7.5299999999999994</v>
      </c>
      <c r="H6" s="32">
        <f t="shared" ref="H6:H13" si="1">AVERAGE(D6:F6)</f>
        <v>2.5099999999999998</v>
      </c>
      <c r="J6" s="137" t="s">
        <v>102</v>
      </c>
      <c r="K6" s="36">
        <f>G8</f>
        <v>6.06</v>
      </c>
      <c r="L6" s="36">
        <f>G9</f>
        <v>9.1300000000000008</v>
      </c>
      <c r="M6" s="36">
        <f>G10</f>
        <v>37.629999999999995</v>
      </c>
      <c r="N6" s="32">
        <f>SUM(K6:M6)</f>
        <v>52.819999999999993</v>
      </c>
      <c r="O6" s="32">
        <f>AVERAGE(K6:M6)</f>
        <v>17.606666666666666</v>
      </c>
      <c r="Q6" s="147"/>
      <c r="R6" s="46"/>
      <c r="S6" s="113"/>
      <c r="T6" s="45"/>
      <c r="U6" s="45"/>
    </row>
    <row r="7" spans="3:21" x14ac:dyDescent="0.25">
      <c r="C7" s="114" t="s">
        <v>94</v>
      </c>
      <c r="D7" s="138">
        <v>5.57</v>
      </c>
      <c r="E7" s="138">
        <v>5.4</v>
      </c>
      <c r="F7" s="138">
        <v>1.74</v>
      </c>
      <c r="G7" s="34">
        <f t="shared" si="0"/>
        <v>12.71</v>
      </c>
      <c r="H7" s="32">
        <f t="shared" si="1"/>
        <v>4.2366666666666672</v>
      </c>
      <c r="J7" s="137" t="s">
        <v>103</v>
      </c>
      <c r="K7" s="36">
        <f>G11</f>
        <v>53.44</v>
      </c>
      <c r="L7" s="36">
        <f>G12</f>
        <v>38.880000000000003</v>
      </c>
      <c r="M7" s="36">
        <f>G13</f>
        <v>74.699999999999989</v>
      </c>
      <c r="N7" s="32">
        <f>SUM(K7:M7)</f>
        <v>167.01999999999998</v>
      </c>
      <c r="O7" s="32">
        <f>AVERAGE(K7:M7)</f>
        <v>55.673333333333325</v>
      </c>
      <c r="Q7" s="147"/>
      <c r="R7" s="46"/>
      <c r="S7" s="113"/>
      <c r="T7" s="45"/>
      <c r="U7" s="45"/>
    </row>
    <row r="8" spans="3:21" x14ac:dyDescent="0.25">
      <c r="C8" s="114" t="s">
        <v>95</v>
      </c>
      <c r="D8" s="138">
        <v>5.47</v>
      </c>
      <c r="E8" s="138">
        <v>-2.7</v>
      </c>
      <c r="F8" s="138">
        <v>3.29</v>
      </c>
      <c r="G8" s="34">
        <f t="shared" si="0"/>
        <v>6.06</v>
      </c>
      <c r="H8" s="32">
        <f t="shared" si="1"/>
        <v>2.02</v>
      </c>
      <c r="J8" s="92" t="s">
        <v>3</v>
      </c>
      <c r="K8" s="37">
        <f>SUM(K5:K7)</f>
        <v>61.239999999999995</v>
      </c>
      <c r="L8" s="37">
        <f>SUM(L5:L7)</f>
        <v>55.540000000000006</v>
      </c>
      <c r="M8" s="37">
        <f>SUM(M5:M7)</f>
        <v>125.03999999999999</v>
      </c>
      <c r="N8" s="38">
        <f>SUM(K8:M8)</f>
        <v>241.82</v>
      </c>
      <c r="O8" s="102"/>
      <c r="Q8" s="147"/>
      <c r="R8" s="46"/>
      <c r="S8" s="46"/>
      <c r="T8" s="45"/>
      <c r="U8" s="45"/>
    </row>
    <row r="9" spans="3:21" x14ac:dyDescent="0.25">
      <c r="C9" s="114" t="s">
        <v>96</v>
      </c>
      <c r="D9" s="138">
        <v>3.54</v>
      </c>
      <c r="E9" s="138">
        <v>4.04</v>
      </c>
      <c r="F9" s="138">
        <v>1.55</v>
      </c>
      <c r="G9" s="34">
        <f t="shared" si="0"/>
        <v>9.1300000000000008</v>
      </c>
      <c r="H9" s="32">
        <f t="shared" si="1"/>
        <v>3.0433333333333334</v>
      </c>
      <c r="J9" s="92" t="s">
        <v>47</v>
      </c>
      <c r="K9" s="91">
        <f>AVERAGE(K5:K7)</f>
        <v>20.41333333333333</v>
      </c>
      <c r="L9" s="91">
        <f>AVERAGE(L5:L7)</f>
        <v>18.513333333333335</v>
      </c>
      <c r="M9" s="91">
        <f>AVERAGE(M5:M7)</f>
        <v>41.68</v>
      </c>
      <c r="N9" s="102"/>
      <c r="O9" s="102"/>
      <c r="Q9" s="147"/>
      <c r="R9" s="46"/>
      <c r="S9" s="45"/>
      <c r="T9" s="45"/>
      <c r="U9" s="45"/>
    </row>
    <row r="10" spans="3:21" x14ac:dyDescent="0.25">
      <c r="C10" s="114" t="s">
        <v>97</v>
      </c>
      <c r="D10" s="138">
        <v>15.43</v>
      </c>
      <c r="E10" s="138">
        <v>8.5399999999999991</v>
      </c>
      <c r="F10" s="138">
        <v>13.66</v>
      </c>
      <c r="G10" s="34">
        <f t="shared" si="0"/>
        <v>37.629999999999995</v>
      </c>
      <c r="H10" s="32">
        <f t="shared" si="1"/>
        <v>12.543333333333331</v>
      </c>
      <c r="Q10" s="147"/>
      <c r="R10" s="46"/>
      <c r="S10" s="115"/>
      <c r="T10" s="45"/>
      <c r="U10" s="45"/>
    </row>
    <row r="11" spans="3:21" x14ac:dyDescent="0.25">
      <c r="C11" s="114" t="s">
        <v>98</v>
      </c>
      <c r="D11" s="138">
        <v>15.72</v>
      </c>
      <c r="E11" s="138">
        <v>17.66</v>
      </c>
      <c r="F11" s="138">
        <v>20.059999999999999</v>
      </c>
      <c r="G11" s="34">
        <f t="shared" si="0"/>
        <v>53.44</v>
      </c>
      <c r="H11" s="32">
        <f t="shared" si="1"/>
        <v>17.813333333333333</v>
      </c>
      <c r="J11" s="70" t="s">
        <v>17</v>
      </c>
      <c r="K11" s="71">
        <f>SUMSQ(N8)/(K14*K15*K13)</f>
        <v>2165.8115703703702</v>
      </c>
      <c r="M11" s="95" t="s">
        <v>58</v>
      </c>
      <c r="N11" s="95">
        <f>(SQRT(F25)/H14)*100</f>
        <v>33.644501288269112</v>
      </c>
      <c r="O11" s="35"/>
      <c r="Q11" s="147"/>
      <c r="R11" s="46"/>
      <c r="S11" s="115"/>
      <c r="T11" s="45"/>
      <c r="U11" s="45"/>
    </row>
    <row r="12" spans="3:21" x14ac:dyDescent="0.25">
      <c r="C12" s="114" t="s">
        <v>99</v>
      </c>
      <c r="D12" s="138">
        <v>7.33</v>
      </c>
      <c r="E12" s="138">
        <v>17.48</v>
      </c>
      <c r="F12" s="138">
        <v>14.07</v>
      </c>
      <c r="G12" s="34">
        <f t="shared" si="0"/>
        <v>38.880000000000003</v>
      </c>
      <c r="H12" s="32">
        <f t="shared" si="1"/>
        <v>12.96</v>
      </c>
      <c r="J12" s="33" t="s">
        <v>0</v>
      </c>
      <c r="K12" s="33">
        <v>9</v>
      </c>
      <c r="Q12" s="45"/>
      <c r="R12" s="115"/>
      <c r="S12" s="115"/>
      <c r="T12" s="45"/>
      <c r="U12" s="45"/>
    </row>
    <row r="13" spans="3:21" x14ac:dyDescent="0.25">
      <c r="C13" s="114" t="s">
        <v>100</v>
      </c>
      <c r="D13" s="138">
        <v>25.45</v>
      </c>
      <c r="E13" s="138">
        <v>23.21</v>
      </c>
      <c r="F13" s="138">
        <v>26.04</v>
      </c>
      <c r="G13" s="34">
        <f t="shared" si="0"/>
        <v>74.699999999999989</v>
      </c>
      <c r="H13" s="32">
        <f t="shared" si="1"/>
        <v>24.899999999999995</v>
      </c>
      <c r="J13" s="33" t="s">
        <v>1</v>
      </c>
      <c r="K13" s="33">
        <v>3</v>
      </c>
      <c r="M13" s="98" t="s">
        <v>64</v>
      </c>
      <c r="N13" s="98" t="s">
        <v>59</v>
      </c>
      <c r="O13" s="98" t="s">
        <v>60</v>
      </c>
      <c r="Q13" s="196"/>
      <c r="R13" s="196"/>
      <c r="S13" s="196"/>
      <c r="T13" s="196"/>
      <c r="U13" s="196"/>
    </row>
    <row r="14" spans="3:21" x14ac:dyDescent="0.25">
      <c r="C14" s="23" t="s">
        <v>3</v>
      </c>
      <c r="D14" s="139">
        <f>SUM(D5:D13)</f>
        <v>82.74</v>
      </c>
      <c r="E14" s="139">
        <f>SUM(E5:E13)</f>
        <v>75.22</v>
      </c>
      <c r="F14" s="139">
        <f>SUM(F5:F13)</f>
        <v>83.86</v>
      </c>
      <c r="G14" s="38">
        <f>SUM(G5:G13)</f>
        <v>241.82</v>
      </c>
      <c r="H14" s="32">
        <f>AVERAGE(H5:H13)</f>
        <v>8.9562962962962942</v>
      </c>
      <c r="J14" s="33" t="s">
        <v>108</v>
      </c>
      <c r="K14" s="33">
        <v>3</v>
      </c>
      <c r="M14" s="96">
        <f>SQRT(F25/9)</f>
        <v>1.0044337409295352</v>
      </c>
      <c r="N14" s="96">
        <f>3.65</f>
        <v>3.65</v>
      </c>
      <c r="O14" s="96">
        <f>M14*N14</f>
        <v>3.6661831543928032</v>
      </c>
      <c r="Q14" s="45"/>
      <c r="R14" s="149"/>
      <c r="S14" s="149"/>
      <c r="T14" s="149"/>
      <c r="U14" s="46"/>
    </row>
    <row r="15" spans="3:21" x14ac:dyDescent="0.25">
      <c r="C15" s="45"/>
      <c r="D15" s="42"/>
      <c r="E15" s="42"/>
      <c r="J15" s="33" t="s">
        <v>90</v>
      </c>
      <c r="K15" s="33">
        <v>3</v>
      </c>
      <c r="M15" s="94" t="s">
        <v>4</v>
      </c>
      <c r="N15" s="95">
        <f>3.65*M14</f>
        <v>3.6661831543928032</v>
      </c>
      <c r="Q15" s="45"/>
      <c r="R15" s="149"/>
      <c r="S15" s="149"/>
      <c r="T15" s="149"/>
      <c r="U15" s="46"/>
    </row>
    <row r="16" spans="3:21" x14ac:dyDescent="0.25">
      <c r="C16" s="46"/>
      <c r="D16" s="42"/>
      <c r="E16" s="143"/>
      <c r="J16" s="47"/>
      <c r="Q16" s="46"/>
      <c r="R16" s="149"/>
      <c r="S16" s="149"/>
      <c r="T16" s="149"/>
      <c r="U16" s="46"/>
    </row>
    <row r="17" spans="3:21" ht="16.5" thickBot="1" x14ac:dyDescent="0.3">
      <c r="C17" s="197" t="s">
        <v>43</v>
      </c>
      <c r="D17" s="197"/>
      <c r="E17" s="197"/>
      <c r="F17" s="197"/>
      <c r="G17" s="197"/>
      <c r="H17" s="197"/>
      <c r="I17" s="197"/>
      <c r="J17" s="197"/>
      <c r="M17" s="33" t="s">
        <v>13</v>
      </c>
      <c r="N17" s="33" t="s">
        <v>18</v>
      </c>
      <c r="O17" s="33" t="s">
        <v>46</v>
      </c>
      <c r="Q17" s="46"/>
      <c r="R17" s="149"/>
      <c r="S17" s="149"/>
      <c r="T17" s="149"/>
      <c r="U17" s="46"/>
    </row>
    <row r="18" spans="3:21" ht="16.5" thickBot="1" x14ac:dyDescent="0.3">
      <c r="C18" s="198" t="s">
        <v>5</v>
      </c>
      <c r="D18" s="198" t="s">
        <v>6</v>
      </c>
      <c r="E18" s="198" t="s">
        <v>7</v>
      </c>
      <c r="F18" s="198" t="s">
        <v>8</v>
      </c>
      <c r="G18" s="198" t="s">
        <v>9</v>
      </c>
      <c r="H18" s="200" t="s">
        <v>10</v>
      </c>
      <c r="I18" s="201"/>
      <c r="J18" s="210" t="s">
        <v>11</v>
      </c>
      <c r="M18" s="33" t="s">
        <v>101</v>
      </c>
      <c r="N18" s="32">
        <f>O5</f>
        <v>7.3266666666666671</v>
      </c>
      <c r="O18" s="33" t="s">
        <v>19</v>
      </c>
      <c r="P18" s="35">
        <f>N18+N21</f>
        <v>10.992849821059471</v>
      </c>
      <c r="Q18" s="46"/>
      <c r="R18" s="149"/>
      <c r="S18" s="149"/>
      <c r="T18" s="149"/>
      <c r="U18" s="46"/>
    </row>
    <row r="19" spans="3:21" ht="16.5" thickBot="1" x14ac:dyDescent="0.3">
      <c r="C19" s="199"/>
      <c r="D19" s="199"/>
      <c r="E19" s="199"/>
      <c r="F19" s="199"/>
      <c r="G19" s="199"/>
      <c r="H19" s="27">
        <v>0.05</v>
      </c>
      <c r="I19" s="27">
        <v>0.01</v>
      </c>
      <c r="J19" s="211"/>
      <c r="M19" s="33" t="s">
        <v>102</v>
      </c>
      <c r="N19" s="32">
        <f>O6</f>
        <v>17.606666666666666</v>
      </c>
      <c r="O19" s="33" t="s">
        <v>112</v>
      </c>
      <c r="P19" s="35">
        <f>N19+N21</f>
        <v>21.27284982105947</v>
      </c>
      <c r="Q19" s="45"/>
      <c r="R19" s="149"/>
      <c r="S19" s="149"/>
      <c r="T19" s="149"/>
      <c r="U19" s="46"/>
    </row>
    <row r="20" spans="3:21" ht="16.5" thickBot="1" x14ac:dyDescent="0.3">
      <c r="C20" s="28" t="s">
        <v>12</v>
      </c>
      <c r="D20" s="39">
        <f>K13-1</f>
        <v>2</v>
      </c>
      <c r="E20" s="40">
        <f>(SUMSQ(D14:F14)/(K12))-K11</f>
        <v>4.9057185185183698</v>
      </c>
      <c r="F20" s="40">
        <f>E20/D20</f>
        <v>2.4528592592591849</v>
      </c>
      <c r="G20" s="41">
        <f>F20/F25</f>
        <v>0.27013915324334226</v>
      </c>
      <c r="H20" s="40">
        <f>FINV(H19,D20,D25)</f>
        <v>3.6337234675916301</v>
      </c>
      <c r="I20" s="40">
        <f>FINV(I19,D20,D25)</f>
        <v>6.2262352803113821</v>
      </c>
      <c r="J20" s="99" t="str">
        <f>IF(G20&lt;H20,"tn",IF(G20&lt;I20,"*","**"))</f>
        <v>tn</v>
      </c>
      <c r="M20" s="33" t="s">
        <v>103</v>
      </c>
      <c r="N20" s="32">
        <f>O7</f>
        <v>55.673333333333325</v>
      </c>
      <c r="O20" s="33" t="s">
        <v>115</v>
      </c>
      <c r="P20" s="35">
        <f>N20+N21</f>
        <v>59.339516487726129</v>
      </c>
      <c r="Q20" s="45"/>
      <c r="R20" s="149"/>
      <c r="S20" s="149"/>
      <c r="T20" s="149"/>
      <c r="U20" s="46"/>
    </row>
    <row r="21" spans="3:21" ht="16.5" thickBot="1" x14ac:dyDescent="0.3">
      <c r="C21" s="28" t="s">
        <v>13</v>
      </c>
      <c r="D21" s="39">
        <f>(K14*K15)-1</f>
        <v>8</v>
      </c>
      <c r="E21" s="40">
        <f>(SUMSQ(G5:G13)/3)-K11</f>
        <v>1735.8377629629626</v>
      </c>
      <c r="F21" s="40">
        <f t="shared" ref="F21:F26" si="2">E21/D21</f>
        <v>216.97972037037033</v>
      </c>
      <c r="G21" s="41">
        <f>F21/F25</f>
        <v>23.896486400745186</v>
      </c>
      <c r="H21" s="40">
        <f>FINV(H19,D21,D25)</f>
        <v>2.5910961798744014</v>
      </c>
      <c r="I21" s="40">
        <f>FINV(I19,D21,D25)</f>
        <v>3.8895721399261927</v>
      </c>
      <c r="J21" s="29" t="str">
        <f>IF(G21&lt;H21,"tn",IF(G21&lt;I21,"*","**"))</f>
        <v>**</v>
      </c>
      <c r="K21" s="30" t="s">
        <v>63</v>
      </c>
      <c r="M21" s="72" t="s">
        <v>4</v>
      </c>
      <c r="N21" s="205">
        <f>N15</f>
        <v>3.6661831543928032</v>
      </c>
      <c r="O21" s="206"/>
      <c r="Q21" s="45"/>
      <c r="R21" s="149"/>
      <c r="S21" s="149"/>
      <c r="T21" s="149"/>
      <c r="U21" s="46"/>
    </row>
    <row r="22" spans="3:21" ht="16.5" thickBot="1" x14ac:dyDescent="0.3">
      <c r="C22" s="28" t="s">
        <v>108</v>
      </c>
      <c r="D22" s="39">
        <f>K14-1</f>
        <v>2</v>
      </c>
      <c r="E22" s="40">
        <f>(SUMSQ(N5:N7)/9)-K11</f>
        <v>1297.3832296296291</v>
      </c>
      <c r="F22" s="40">
        <f t="shared" si="2"/>
        <v>648.69161481481456</v>
      </c>
      <c r="G22" s="41">
        <f>F22/F25</f>
        <v>71.441931647988483</v>
      </c>
      <c r="H22" s="40">
        <f>FINV(H19,D22,D25)</f>
        <v>3.6337234675916301</v>
      </c>
      <c r="I22" s="40">
        <f>FINV(I19,D22,D25)</f>
        <v>6.2262352803113821</v>
      </c>
      <c r="J22" s="29" t="str">
        <f>IF(G22&lt;H22,"tn",IF(G22&lt;I22,"*","**"))</f>
        <v>**</v>
      </c>
      <c r="K22" s="30" t="s">
        <v>63</v>
      </c>
      <c r="M22" s="33" t="s">
        <v>104</v>
      </c>
      <c r="N22" s="32">
        <f>K9</f>
        <v>20.41333333333333</v>
      </c>
      <c r="O22" s="33" t="s">
        <v>19</v>
      </c>
      <c r="P22" s="35">
        <f>N22+N$25</f>
        <v>24.079516487726135</v>
      </c>
      <c r="Q22" s="45"/>
      <c r="R22" s="149"/>
      <c r="S22" s="149"/>
      <c r="T22" s="149"/>
      <c r="U22" s="46"/>
    </row>
    <row r="23" spans="3:21" ht="16.5" thickBot="1" x14ac:dyDescent="0.3">
      <c r="C23" s="28" t="s">
        <v>90</v>
      </c>
      <c r="D23" s="39">
        <f>K15-1</f>
        <v>2</v>
      </c>
      <c r="E23" s="40">
        <f>(SUMSQ(K8:M8)/9)-K11</f>
        <v>330.85851851851839</v>
      </c>
      <c r="F23" s="40">
        <f t="shared" si="2"/>
        <v>165.4292592592592</v>
      </c>
      <c r="G23" s="41">
        <f>F23/F25</f>
        <v>18.219113000175398</v>
      </c>
      <c r="H23" s="40">
        <f>FINV(H19,D23,D25)</f>
        <v>3.6337234675916301</v>
      </c>
      <c r="I23" s="40">
        <f>FINV(I19,D23,D25)</f>
        <v>6.2262352803113821</v>
      </c>
      <c r="J23" s="29" t="str">
        <f>IF(G23&lt;H23,"tn",IF(G23&lt;I23,"*","**"))</f>
        <v>**</v>
      </c>
      <c r="K23" s="30" t="s">
        <v>63</v>
      </c>
      <c r="M23" s="33" t="s">
        <v>105</v>
      </c>
      <c r="N23" s="32">
        <f>L9</f>
        <v>18.513333333333335</v>
      </c>
      <c r="O23" s="33" t="s">
        <v>19</v>
      </c>
      <c r="P23" s="35">
        <f>N23+N$25</f>
        <v>22.17951648772614</v>
      </c>
      <c r="Q23" s="45"/>
      <c r="R23" s="149"/>
      <c r="S23" s="149"/>
      <c r="T23" s="149"/>
      <c r="U23" s="46"/>
    </row>
    <row r="24" spans="3:21" ht="16.5" thickBot="1" x14ac:dyDescent="0.3">
      <c r="C24" s="28" t="s">
        <v>109</v>
      </c>
      <c r="D24" s="39">
        <f>D22*D23</f>
        <v>4</v>
      </c>
      <c r="E24" s="40">
        <f>E21-E22-E23</f>
        <v>107.59601481481513</v>
      </c>
      <c r="F24" s="40">
        <f t="shared" si="2"/>
        <v>26.899003703703784</v>
      </c>
      <c r="G24" s="41">
        <f>F24/F25</f>
        <v>2.9624504774084328</v>
      </c>
      <c r="H24" s="40">
        <f>FINV(H19,D24,D25)</f>
        <v>3.0069172799243447</v>
      </c>
      <c r="I24" s="40">
        <f>FINV(I19,D24,D25)</f>
        <v>4.772577999723211</v>
      </c>
      <c r="J24" s="99" t="str">
        <f>IF(G24&lt;H24,"tn",IF(G24&lt;I24,"*","**"))</f>
        <v>tn</v>
      </c>
      <c r="M24" s="33" t="s">
        <v>106</v>
      </c>
      <c r="N24" s="32">
        <f>M9</f>
        <v>41.68</v>
      </c>
      <c r="O24" s="33" t="s">
        <v>112</v>
      </c>
      <c r="P24" s="35">
        <f>N24+N$25</f>
        <v>45.346183154392804</v>
      </c>
      <c r="Q24" s="45"/>
      <c r="R24" s="149"/>
      <c r="S24" s="149"/>
      <c r="T24" s="149"/>
      <c r="U24" s="46"/>
    </row>
    <row r="25" spans="3:21" ht="16.5" thickBot="1" x14ac:dyDescent="0.3">
      <c r="C25" s="28" t="s">
        <v>14</v>
      </c>
      <c r="D25" s="39">
        <f>D26-D20-D21</f>
        <v>16</v>
      </c>
      <c r="E25" s="40">
        <f>E26-E20-E21</f>
        <v>145.27974814814888</v>
      </c>
      <c r="F25" s="40">
        <f t="shared" si="2"/>
        <v>9.0799842592593052</v>
      </c>
      <c r="G25" s="50"/>
      <c r="H25" s="50"/>
      <c r="I25" s="50"/>
      <c r="J25" s="51"/>
      <c r="M25" s="72" t="s">
        <v>4</v>
      </c>
      <c r="N25" s="205">
        <f>N15</f>
        <v>3.6661831543928032</v>
      </c>
      <c r="O25" s="206"/>
      <c r="Q25" s="45"/>
      <c r="R25" s="149"/>
      <c r="S25" s="149"/>
      <c r="T25" s="149"/>
      <c r="U25" s="46"/>
    </row>
    <row r="26" spans="3:21" ht="16.5" thickBot="1" x14ac:dyDescent="0.3">
      <c r="C26" s="28" t="s">
        <v>15</v>
      </c>
      <c r="D26" s="39">
        <f>(K14*K15*K13)-1</f>
        <v>26</v>
      </c>
      <c r="E26" s="40">
        <f>SUMSQ(D5:F13)-K11</f>
        <v>1886.0232296296299</v>
      </c>
      <c r="F26" s="40">
        <f t="shared" si="2"/>
        <v>72.539354985754997</v>
      </c>
      <c r="G26" s="50"/>
      <c r="H26" s="50"/>
      <c r="I26" s="50"/>
      <c r="J26" s="51"/>
      <c r="M26" s="103"/>
      <c r="N26" s="105"/>
      <c r="O26" s="65"/>
      <c r="P26" s="103"/>
      <c r="Q26" s="45"/>
      <c r="R26" s="149"/>
      <c r="S26" s="149"/>
      <c r="T26" s="149"/>
      <c r="U26" s="46"/>
    </row>
    <row r="27" spans="3:21" x14ac:dyDescent="0.25">
      <c r="M27" s="47"/>
      <c r="N27" s="47"/>
      <c r="O27" s="47"/>
      <c r="P27" s="103"/>
      <c r="Q27" s="45"/>
      <c r="R27" s="149"/>
      <c r="S27" s="149"/>
      <c r="T27" s="149"/>
      <c r="U27" s="46"/>
    </row>
    <row r="28" spans="3:21" x14ac:dyDescent="0.25">
      <c r="M28" s="157"/>
      <c r="N28" s="158"/>
      <c r="O28" s="157"/>
      <c r="P28" s="103"/>
      <c r="Q28" s="45"/>
      <c r="R28" s="149"/>
      <c r="S28" s="149"/>
      <c r="T28" s="149"/>
      <c r="U28" s="46"/>
    </row>
    <row r="29" spans="3:21" x14ac:dyDescent="0.25">
      <c r="M29" s="147"/>
      <c r="N29" s="159"/>
      <c r="O29" s="65"/>
      <c r="P29" s="103"/>
      <c r="Q29" s="45"/>
      <c r="R29" s="149"/>
      <c r="S29" s="149"/>
      <c r="T29" s="149"/>
      <c r="U29" s="46"/>
    </row>
    <row r="30" spans="3:21" x14ac:dyDescent="0.25">
      <c r="M30" s="103"/>
      <c r="N30" s="105"/>
      <c r="O30" s="65"/>
      <c r="P30" s="103"/>
      <c r="Q30" s="45"/>
      <c r="R30" s="149"/>
      <c r="S30" s="149"/>
      <c r="T30" s="149"/>
      <c r="U30" s="45"/>
    </row>
    <row r="31" spans="3:21" x14ac:dyDescent="0.25">
      <c r="M31" s="156"/>
      <c r="N31" s="156"/>
      <c r="O31" s="156"/>
      <c r="P31" s="156"/>
      <c r="Q31" s="45"/>
      <c r="R31" s="149"/>
      <c r="S31" s="149"/>
      <c r="T31" s="149"/>
      <c r="U31" s="45"/>
    </row>
    <row r="32" spans="3:21" x14ac:dyDescent="0.25">
      <c r="J32" s="42"/>
      <c r="K32" s="42"/>
      <c r="L32" s="42"/>
      <c r="M32" s="117"/>
      <c r="N32" s="153"/>
      <c r="O32" s="153"/>
      <c r="P32" s="156"/>
      <c r="R32" s="142"/>
      <c r="S32" s="142"/>
      <c r="T32" s="142"/>
    </row>
    <row r="33" spans="10:16" x14ac:dyDescent="0.25">
      <c r="J33" s="143"/>
      <c r="K33" s="143"/>
      <c r="L33" s="143"/>
      <c r="M33" s="117"/>
      <c r="N33" s="153"/>
      <c r="O33" s="153"/>
      <c r="P33" s="156"/>
    </row>
    <row r="34" spans="10:16" x14ac:dyDescent="0.25">
      <c r="M34" s="117"/>
      <c r="N34" s="153"/>
      <c r="O34" s="153"/>
      <c r="P34" s="156"/>
    </row>
    <row r="35" spans="10:16" x14ac:dyDescent="0.25">
      <c r="M35" s="117"/>
      <c r="N35" s="153"/>
      <c r="O35" s="153"/>
      <c r="P35" s="156"/>
    </row>
    <row r="36" spans="10:16" x14ac:dyDescent="0.25">
      <c r="M36" s="117"/>
      <c r="N36" s="153"/>
      <c r="O36" s="153"/>
      <c r="P36" s="156"/>
    </row>
    <row r="37" spans="10:16" x14ac:dyDescent="0.25">
      <c r="M37" s="117"/>
      <c r="N37" s="153"/>
      <c r="O37" s="153"/>
      <c r="P37" s="156"/>
    </row>
    <row r="38" spans="10:16" x14ac:dyDescent="0.25">
      <c r="M38" s="117"/>
      <c r="N38" s="153"/>
      <c r="O38" s="153"/>
      <c r="P38" s="156"/>
    </row>
    <row r="39" spans="10:16" x14ac:dyDescent="0.25">
      <c r="M39" s="117"/>
      <c r="N39" s="153"/>
      <c r="O39" s="153"/>
      <c r="P39" s="156"/>
    </row>
    <row r="40" spans="10:16" x14ac:dyDescent="0.25">
      <c r="M40" s="117"/>
      <c r="N40" s="153"/>
      <c r="O40" s="153"/>
      <c r="P40" s="156"/>
    </row>
    <row r="41" spans="10:16" x14ac:dyDescent="0.25">
      <c r="M41" s="45"/>
      <c r="N41" s="218"/>
      <c r="O41" s="218"/>
      <c r="P41" s="45"/>
    </row>
  </sheetData>
  <mergeCells count="22">
    <mergeCell ref="J2:O2"/>
    <mergeCell ref="N25:O25"/>
    <mergeCell ref="C2:F2"/>
    <mergeCell ref="G2:G4"/>
    <mergeCell ref="H2:H4"/>
    <mergeCell ref="C3:C4"/>
    <mergeCell ref="D3:F3"/>
    <mergeCell ref="N41:O41"/>
    <mergeCell ref="Q13:U13"/>
    <mergeCell ref="O3:O4"/>
    <mergeCell ref="C17:J17"/>
    <mergeCell ref="C18:C19"/>
    <mergeCell ref="D18:D19"/>
    <mergeCell ref="E18:E19"/>
    <mergeCell ref="F18:F19"/>
    <mergeCell ref="G18:G19"/>
    <mergeCell ref="H18:I18"/>
    <mergeCell ref="J18:J19"/>
    <mergeCell ref="N21:O21"/>
    <mergeCell ref="J3:J4"/>
    <mergeCell ref="K3:M3"/>
    <mergeCell ref="N3:N4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73"/>
  <sheetViews>
    <sheetView zoomScale="60" zoomScaleNormal="60" workbookViewId="0">
      <selection activeCell="I33" sqref="I33"/>
    </sheetView>
  </sheetViews>
  <sheetFormatPr defaultRowHeight="15.75" x14ac:dyDescent="0.25"/>
  <cols>
    <col min="1" max="1" width="9.140625" style="24"/>
    <col min="2" max="2" width="11.42578125" style="24" customWidth="1"/>
    <col min="3" max="11" width="14.140625" style="22" customWidth="1"/>
    <col min="12" max="12" width="12.5703125" style="22" customWidth="1"/>
    <col min="13" max="13" width="12.42578125" style="24" customWidth="1"/>
    <col min="14" max="14" width="12.140625" style="24" customWidth="1"/>
    <col min="15" max="23" width="8.85546875" style="24" customWidth="1"/>
    <col min="24" max="24" width="12.42578125" style="24" customWidth="1"/>
    <col min="25" max="25" width="9.140625" style="24"/>
    <col min="26" max="26" width="11.7109375" style="24" customWidth="1"/>
    <col min="27" max="27" width="14.85546875" style="24" customWidth="1"/>
    <col min="28" max="16384" width="9.140625" style="24"/>
  </cols>
  <sheetData>
    <row r="2" spans="2:29" x14ac:dyDescent="0.25">
      <c r="B2" s="204" t="s">
        <v>45</v>
      </c>
      <c r="C2" s="204" t="s">
        <v>91</v>
      </c>
      <c r="D2" s="204"/>
      <c r="E2" s="204"/>
      <c r="F2" s="204"/>
      <c r="G2" s="204"/>
      <c r="H2" s="204"/>
      <c r="I2" s="204"/>
      <c r="J2" s="204"/>
      <c r="K2" s="23"/>
      <c r="L2" s="204" t="s">
        <v>3</v>
      </c>
      <c r="N2" s="7" t="s">
        <v>22</v>
      </c>
      <c r="O2" s="53"/>
      <c r="P2" s="53"/>
      <c r="Q2" s="53"/>
      <c r="R2" s="53"/>
      <c r="S2" s="53"/>
      <c r="T2" s="53"/>
      <c r="U2" s="53"/>
      <c r="V2" s="53"/>
      <c r="W2" s="53"/>
      <c r="X2" s="54"/>
    </row>
    <row r="3" spans="2:29" x14ac:dyDescent="0.25">
      <c r="B3" s="204"/>
      <c r="C3" s="23" t="s">
        <v>92</v>
      </c>
      <c r="D3" s="23" t="s">
        <v>93</v>
      </c>
      <c r="E3" s="23" t="s">
        <v>94</v>
      </c>
      <c r="F3" s="23" t="s">
        <v>95</v>
      </c>
      <c r="G3" s="23" t="s">
        <v>96</v>
      </c>
      <c r="H3" s="23" t="s">
        <v>97</v>
      </c>
      <c r="I3" s="23" t="s">
        <v>98</v>
      </c>
      <c r="J3" s="23" t="s">
        <v>99</v>
      </c>
      <c r="K3" s="23" t="s">
        <v>100</v>
      </c>
      <c r="L3" s="204"/>
      <c r="M3" s="55"/>
      <c r="N3" s="23" t="s">
        <v>45</v>
      </c>
      <c r="O3" s="212" t="s">
        <v>34</v>
      </c>
      <c r="P3" s="213"/>
      <c r="Q3" s="213"/>
      <c r="R3" s="213"/>
      <c r="S3" s="213"/>
      <c r="T3" s="213"/>
      <c r="U3" s="213"/>
      <c r="V3" s="213"/>
      <c r="W3" s="214"/>
      <c r="X3" s="204" t="s">
        <v>15</v>
      </c>
      <c r="Z3" s="134" t="s">
        <v>89</v>
      </c>
      <c r="AA3" s="134"/>
      <c r="AB3" s="65"/>
      <c r="AC3" s="65"/>
    </row>
    <row r="4" spans="2:29" x14ac:dyDescent="0.25">
      <c r="B4" s="60">
        <v>1</v>
      </c>
      <c r="C4" s="62">
        <v>3</v>
      </c>
      <c r="D4" s="62">
        <v>3</v>
      </c>
      <c r="E4" s="62">
        <v>3</v>
      </c>
      <c r="F4" s="62">
        <v>4</v>
      </c>
      <c r="G4" s="62">
        <v>3</v>
      </c>
      <c r="H4" s="62">
        <v>3</v>
      </c>
      <c r="I4" s="62">
        <v>4</v>
      </c>
      <c r="J4" s="62">
        <v>4</v>
      </c>
      <c r="K4" s="62">
        <v>4</v>
      </c>
      <c r="L4" s="23">
        <f>SUM(C4:K4)</f>
        <v>31</v>
      </c>
      <c r="N4" s="23"/>
      <c r="O4" s="25" t="s">
        <v>48</v>
      </c>
      <c r="P4" s="25" t="s">
        <v>49</v>
      </c>
      <c r="Q4" s="25" t="s">
        <v>50</v>
      </c>
      <c r="R4" s="25" t="s">
        <v>51</v>
      </c>
      <c r="S4" s="25" t="s">
        <v>52</v>
      </c>
      <c r="T4" s="25" t="s">
        <v>53</v>
      </c>
      <c r="U4" s="25" t="s">
        <v>54</v>
      </c>
      <c r="V4" s="25" t="s">
        <v>55</v>
      </c>
      <c r="W4" s="25" t="s">
        <v>56</v>
      </c>
      <c r="X4" s="204"/>
      <c r="Z4" s="92" t="s">
        <v>48</v>
      </c>
      <c r="AA4" s="32">
        <f>STDEV(O5:O19)</f>
        <v>2.0195473325900113</v>
      </c>
      <c r="AB4" s="119"/>
      <c r="AC4" s="65"/>
    </row>
    <row r="5" spans="2:29" x14ac:dyDescent="0.25">
      <c r="B5" s="23">
        <v>2</v>
      </c>
      <c r="C5" s="62">
        <v>4</v>
      </c>
      <c r="D5" s="62">
        <v>3</v>
      </c>
      <c r="E5" s="62">
        <v>3</v>
      </c>
      <c r="F5" s="62">
        <v>3</v>
      </c>
      <c r="G5" s="62">
        <v>3</v>
      </c>
      <c r="H5" s="62">
        <v>3</v>
      </c>
      <c r="I5" s="62">
        <v>3</v>
      </c>
      <c r="J5" s="62">
        <v>3</v>
      </c>
      <c r="K5" s="62">
        <v>3</v>
      </c>
      <c r="L5" s="23">
        <f t="shared" ref="L5:L21" si="0">SUM(C5:K5)</f>
        <v>28</v>
      </c>
      <c r="N5" s="23">
        <v>1</v>
      </c>
      <c r="O5" s="56">
        <v>3.5</v>
      </c>
      <c r="P5" s="56">
        <v>3.5</v>
      </c>
      <c r="Q5" s="56">
        <v>8</v>
      </c>
      <c r="R5" s="56">
        <v>3.5</v>
      </c>
      <c r="S5" s="56">
        <v>3.5</v>
      </c>
      <c r="T5" s="56">
        <v>8</v>
      </c>
      <c r="U5" s="56">
        <v>3.5</v>
      </c>
      <c r="V5" s="56">
        <v>8</v>
      </c>
      <c r="W5" s="56">
        <v>3.5</v>
      </c>
      <c r="X5" s="91">
        <f>SUM(O5:W5)</f>
        <v>45</v>
      </c>
      <c r="Z5" s="92" t="s">
        <v>49</v>
      </c>
      <c r="AA5" s="32">
        <f>STDEV(P5:P19)</f>
        <v>1.2276574673510763</v>
      </c>
      <c r="AB5" s="119"/>
      <c r="AC5" s="65"/>
    </row>
    <row r="6" spans="2:29" x14ac:dyDescent="0.25">
      <c r="B6" s="23">
        <v>3</v>
      </c>
      <c r="C6" s="62">
        <v>2</v>
      </c>
      <c r="D6" s="62">
        <v>2</v>
      </c>
      <c r="E6" s="62">
        <v>4</v>
      </c>
      <c r="F6" s="62">
        <v>4</v>
      </c>
      <c r="G6" s="62">
        <v>4</v>
      </c>
      <c r="H6" s="62">
        <v>2</v>
      </c>
      <c r="I6" s="62">
        <v>2</v>
      </c>
      <c r="J6" s="62">
        <v>4</v>
      </c>
      <c r="K6" s="62">
        <v>2</v>
      </c>
      <c r="L6" s="23">
        <f t="shared" si="0"/>
        <v>26</v>
      </c>
      <c r="N6" s="23">
        <v>2</v>
      </c>
      <c r="O6" s="56">
        <v>9</v>
      </c>
      <c r="P6" s="56">
        <v>4.5</v>
      </c>
      <c r="Q6" s="56">
        <v>4.5</v>
      </c>
      <c r="R6" s="56">
        <v>4.5</v>
      </c>
      <c r="S6" s="56">
        <v>4.5</v>
      </c>
      <c r="T6" s="56">
        <v>4.5</v>
      </c>
      <c r="U6" s="56">
        <v>4.5</v>
      </c>
      <c r="V6" s="56">
        <v>4.5</v>
      </c>
      <c r="W6" s="56">
        <v>4.5</v>
      </c>
      <c r="X6" s="91">
        <f>SUM(O6:W6)</f>
        <v>45</v>
      </c>
      <c r="Z6" s="92" t="s">
        <v>50</v>
      </c>
      <c r="AA6" s="32">
        <f>STDEV(Q5:Q19)</f>
        <v>1.6711843533426061</v>
      </c>
      <c r="AB6" s="119"/>
      <c r="AC6" s="65"/>
    </row>
    <row r="7" spans="2:29" x14ac:dyDescent="0.25">
      <c r="B7" s="23">
        <v>4</v>
      </c>
      <c r="C7" s="62">
        <v>4</v>
      </c>
      <c r="D7" s="62">
        <v>4</v>
      </c>
      <c r="E7" s="62">
        <v>3</v>
      </c>
      <c r="F7" s="62">
        <v>4</v>
      </c>
      <c r="G7" s="62">
        <v>3</v>
      </c>
      <c r="H7" s="62">
        <v>4</v>
      </c>
      <c r="I7" s="62">
        <v>4</v>
      </c>
      <c r="J7" s="62">
        <v>4</v>
      </c>
      <c r="K7" s="62">
        <v>4</v>
      </c>
      <c r="L7" s="23">
        <f t="shared" si="0"/>
        <v>34</v>
      </c>
      <c r="N7" s="23">
        <v>3</v>
      </c>
      <c r="O7" s="56">
        <v>3</v>
      </c>
      <c r="P7" s="56">
        <v>3</v>
      </c>
      <c r="Q7" s="56">
        <v>7.5</v>
      </c>
      <c r="R7" s="56">
        <v>7.5</v>
      </c>
      <c r="S7" s="56">
        <v>7.5</v>
      </c>
      <c r="T7" s="56">
        <v>3</v>
      </c>
      <c r="U7" s="56">
        <v>3</v>
      </c>
      <c r="V7" s="56">
        <v>7.5</v>
      </c>
      <c r="W7" s="56">
        <v>3</v>
      </c>
      <c r="X7" s="91">
        <f>SUM(O7:W7)</f>
        <v>45</v>
      </c>
      <c r="Z7" s="92" t="s">
        <v>51</v>
      </c>
      <c r="AA7" s="32">
        <f>STDEV(R5:R19)</f>
        <v>1.2276574673510763</v>
      </c>
      <c r="AB7" s="119"/>
      <c r="AC7" s="65"/>
    </row>
    <row r="8" spans="2:29" x14ac:dyDescent="0.25">
      <c r="B8" s="23">
        <v>5</v>
      </c>
      <c r="C8" s="62">
        <v>3</v>
      </c>
      <c r="D8" s="62">
        <v>4</v>
      </c>
      <c r="E8" s="62">
        <v>4</v>
      </c>
      <c r="F8" s="62">
        <v>4</v>
      </c>
      <c r="G8" s="62">
        <v>3</v>
      </c>
      <c r="H8" s="62">
        <v>4</v>
      </c>
      <c r="I8" s="62">
        <v>4</v>
      </c>
      <c r="J8" s="62">
        <v>4</v>
      </c>
      <c r="K8" s="62">
        <v>4</v>
      </c>
      <c r="L8" s="23">
        <f t="shared" si="0"/>
        <v>34</v>
      </c>
      <c r="N8" s="23">
        <v>4</v>
      </c>
      <c r="O8" s="56">
        <v>6</v>
      </c>
      <c r="P8" s="56">
        <v>6</v>
      </c>
      <c r="Q8" s="56">
        <v>1.5</v>
      </c>
      <c r="R8" s="56">
        <v>6</v>
      </c>
      <c r="S8" s="56">
        <v>1.5</v>
      </c>
      <c r="T8" s="56">
        <v>6</v>
      </c>
      <c r="U8" s="56">
        <v>6</v>
      </c>
      <c r="V8" s="56">
        <v>6</v>
      </c>
      <c r="W8" s="56">
        <v>6</v>
      </c>
      <c r="X8" s="91">
        <f>SUM(O8:W8)</f>
        <v>45</v>
      </c>
      <c r="Z8" s="92" t="s">
        <v>52</v>
      </c>
      <c r="AA8" s="32">
        <f>STDEV(S5:S19)</f>
        <v>1.6711843533426061</v>
      </c>
      <c r="AB8" s="119"/>
      <c r="AC8" s="65"/>
    </row>
    <row r="9" spans="2:29" x14ac:dyDescent="0.25">
      <c r="B9" s="23">
        <v>6</v>
      </c>
      <c r="C9" s="62">
        <v>4</v>
      </c>
      <c r="D9" s="62">
        <v>4</v>
      </c>
      <c r="E9" s="62">
        <v>4</v>
      </c>
      <c r="F9" s="62">
        <v>4</v>
      </c>
      <c r="G9" s="62">
        <v>4</v>
      </c>
      <c r="H9" s="62">
        <v>4</v>
      </c>
      <c r="I9" s="62">
        <v>4</v>
      </c>
      <c r="J9" s="62">
        <v>4</v>
      </c>
      <c r="K9" s="62">
        <v>4</v>
      </c>
      <c r="L9" s="23">
        <f t="shared" si="0"/>
        <v>36</v>
      </c>
      <c r="N9" s="23">
        <v>5</v>
      </c>
      <c r="O9" s="56">
        <v>1.5</v>
      </c>
      <c r="P9" s="56">
        <v>6</v>
      </c>
      <c r="Q9" s="56">
        <v>6</v>
      </c>
      <c r="R9" s="56">
        <v>6</v>
      </c>
      <c r="S9" s="56">
        <v>1.5</v>
      </c>
      <c r="T9" s="56">
        <v>6</v>
      </c>
      <c r="U9" s="56">
        <v>6</v>
      </c>
      <c r="V9" s="56">
        <v>6</v>
      </c>
      <c r="W9" s="56">
        <v>6</v>
      </c>
      <c r="X9" s="91">
        <f t="shared" ref="X9:X19" si="1">SUM(O9:W9)</f>
        <v>45</v>
      </c>
      <c r="Z9" s="92" t="s">
        <v>53</v>
      </c>
      <c r="AA9" s="32">
        <f>STDEV(T5:T19)</f>
        <v>1.2535663410560174</v>
      </c>
      <c r="AB9" s="119"/>
      <c r="AC9" s="65"/>
    </row>
    <row r="10" spans="2:29" x14ac:dyDescent="0.25">
      <c r="B10" s="23">
        <v>7</v>
      </c>
      <c r="C10" s="62">
        <v>4</v>
      </c>
      <c r="D10" s="62">
        <v>4</v>
      </c>
      <c r="E10" s="62">
        <v>4</v>
      </c>
      <c r="F10" s="62">
        <v>4</v>
      </c>
      <c r="G10" s="62">
        <v>4</v>
      </c>
      <c r="H10" s="62">
        <v>4</v>
      </c>
      <c r="I10" s="62">
        <v>4</v>
      </c>
      <c r="J10" s="62">
        <v>4</v>
      </c>
      <c r="K10" s="62">
        <v>4</v>
      </c>
      <c r="L10" s="23">
        <f t="shared" si="0"/>
        <v>36</v>
      </c>
      <c r="N10" s="23">
        <v>6</v>
      </c>
      <c r="O10" s="56">
        <v>5</v>
      </c>
      <c r="P10" s="56">
        <v>5</v>
      </c>
      <c r="Q10" s="56">
        <v>5</v>
      </c>
      <c r="R10" s="56">
        <v>5</v>
      </c>
      <c r="S10" s="56">
        <v>5</v>
      </c>
      <c r="T10" s="56">
        <v>5</v>
      </c>
      <c r="U10" s="56">
        <v>5</v>
      </c>
      <c r="V10" s="56">
        <v>5</v>
      </c>
      <c r="W10" s="56">
        <v>5</v>
      </c>
      <c r="X10" s="91">
        <f t="shared" si="1"/>
        <v>45</v>
      </c>
      <c r="Z10" s="92" t="s">
        <v>54</v>
      </c>
      <c r="AA10" s="32">
        <f>STDEV(U5:U19)</f>
        <v>1.0889050857234011</v>
      </c>
      <c r="AB10" s="119"/>
      <c r="AC10" s="65"/>
    </row>
    <row r="11" spans="2:29" x14ac:dyDescent="0.25">
      <c r="B11" s="23">
        <v>8</v>
      </c>
      <c r="C11" s="62">
        <v>4</v>
      </c>
      <c r="D11" s="62">
        <v>4</v>
      </c>
      <c r="E11" s="62">
        <v>4</v>
      </c>
      <c r="F11" s="62">
        <v>4</v>
      </c>
      <c r="G11" s="62">
        <v>4</v>
      </c>
      <c r="H11" s="62">
        <v>4</v>
      </c>
      <c r="I11" s="62">
        <v>4</v>
      </c>
      <c r="J11" s="62">
        <v>4</v>
      </c>
      <c r="K11" s="62">
        <v>4</v>
      </c>
      <c r="L11" s="23">
        <f t="shared" si="0"/>
        <v>36</v>
      </c>
      <c r="N11" s="23">
        <v>7</v>
      </c>
      <c r="O11" s="56">
        <v>5</v>
      </c>
      <c r="P11" s="56">
        <v>5</v>
      </c>
      <c r="Q11" s="56">
        <v>5</v>
      </c>
      <c r="R11" s="56">
        <v>5</v>
      </c>
      <c r="S11" s="56">
        <v>5</v>
      </c>
      <c r="T11" s="56">
        <v>5</v>
      </c>
      <c r="U11" s="56">
        <v>5</v>
      </c>
      <c r="V11" s="56">
        <v>5</v>
      </c>
      <c r="W11" s="56">
        <v>5</v>
      </c>
      <c r="X11" s="91">
        <f t="shared" si="1"/>
        <v>45</v>
      </c>
      <c r="Z11" s="92" t="s">
        <v>55</v>
      </c>
      <c r="AA11" s="32">
        <f>STDEV(V5:V19)</f>
        <v>1.1464230084422209</v>
      </c>
      <c r="AB11" s="119"/>
      <c r="AC11" s="65"/>
    </row>
    <row r="12" spans="2:29" x14ac:dyDescent="0.25">
      <c r="B12" s="23">
        <v>9</v>
      </c>
      <c r="C12" s="62">
        <v>4</v>
      </c>
      <c r="D12" s="62">
        <v>4</v>
      </c>
      <c r="E12" s="62">
        <v>4</v>
      </c>
      <c r="F12" s="62">
        <v>4</v>
      </c>
      <c r="G12" s="62">
        <v>4</v>
      </c>
      <c r="H12" s="62">
        <v>4</v>
      </c>
      <c r="I12" s="62">
        <v>4</v>
      </c>
      <c r="J12" s="62">
        <v>4</v>
      </c>
      <c r="K12" s="62">
        <v>4</v>
      </c>
      <c r="L12" s="23">
        <f t="shared" si="0"/>
        <v>36</v>
      </c>
      <c r="N12" s="23">
        <v>8</v>
      </c>
      <c r="O12" s="56">
        <v>5</v>
      </c>
      <c r="P12" s="56">
        <v>5</v>
      </c>
      <c r="Q12" s="56">
        <v>5</v>
      </c>
      <c r="R12" s="56">
        <v>5</v>
      </c>
      <c r="S12" s="56">
        <v>5</v>
      </c>
      <c r="T12" s="56">
        <v>5</v>
      </c>
      <c r="U12" s="56">
        <v>5</v>
      </c>
      <c r="V12" s="56">
        <v>5</v>
      </c>
      <c r="W12" s="56">
        <v>5</v>
      </c>
      <c r="X12" s="91">
        <f t="shared" si="1"/>
        <v>45</v>
      </c>
      <c r="Z12" s="92" t="s">
        <v>56</v>
      </c>
      <c r="AA12" s="32">
        <f>STDEV(W5:W19)</f>
        <v>1.2276574673510763</v>
      </c>
      <c r="AB12" s="119"/>
      <c r="AC12" s="65"/>
    </row>
    <row r="13" spans="2:29" x14ac:dyDescent="0.25">
      <c r="B13" s="23">
        <v>10</v>
      </c>
      <c r="C13" s="62">
        <v>4</v>
      </c>
      <c r="D13" s="62">
        <v>4</v>
      </c>
      <c r="E13" s="62">
        <v>4</v>
      </c>
      <c r="F13" s="62">
        <v>4</v>
      </c>
      <c r="G13" s="62">
        <v>4</v>
      </c>
      <c r="H13" s="62">
        <v>4</v>
      </c>
      <c r="I13" s="62">
        <v>4</v>
      </c>
      <c r="J13" s="62">
        <v>4</v>
      </c>
      <c r="K13" s="62">
        <v>4</v>
      </c>
      <c r="L13" s="23">
        <f t="shared" si="0"/>
        <v>36</v>
      </c>
      <c r="M13" s="59"/>
      <c r="N13" s="23">
        <v>9</v>
      </c>
      <c r="O13" s="56">
        <v>5</v>
      </c>
      <c r="P13" s="56">
        <v>5</v>
      </c>
      <c r="Q13" s="56">
        <v>5</v>
      </c>
      <c r="R13" s="56">
        <v>5</v>
      </c>
      <c r="S13" s="56">
        <v>5</v>
      </c>
      <c r="T13" s="56">
        <v>5</v>
      </c>
      <c r="U13" s="56">
        <v>5</v>
      </c>
      <c r="V13" s="56">
        <v>5</v>
      </c>
      <c r="W13" s="56">
        <v>5</v>
      </c>
      <c r="X13" s="91">
        <f t="shared" si="1"/>
        <v>45</v>
      </c>
      <c r="AA13" s="117"/>
      <c r="AB13" s="119"/>
      <c r="AC13" s="65"/>
    </row>
    <row r="14" spans="2:29" x14ac:dyDescent="0.25">
      <c r="B14" s="23">
        <v>11</v>
      </c>
      <c r="C14" s="62">
        <v>3</v>
      </c>
      <c r="D14" s="62">
        <v>4</v>
      </c>
      <c r="E14" s="62">
        <v>4</v>
      </c>
      <c r="F14" s="62">
        <v>4</v>
      </c>
      <c r="G14" s="62">
        <v>4</v>
      </c>
      <c r="H14" s="62">
        <v>4</v>
      </c>
      <c r="I14" s="62">
        <v>4</v>
      </c>
      <c r="J14" s="62">
        <v>4</v>
      </c>
      <c r="K14" s="62">
        <v>4</v>
      </c>
      <c r="L14" s="23">
        <f t="shared" si="0"/>
        <v>35</v>
      </c>
      <c r="M14" s="59"/>
      <c r="N14" s="23">
        <v>10</v>
      </c>
      <c r="O14" s="56">
        <v>5</v>
      </c>
      <c r="P14" s="56">
        <v>5</v>
      </c>
      <c r="Q14" s="56">
        <v>5</v>
      </c>
      <c r="R14" s="56">
        <v>5</v>
      </c>
      <c r="S14" s="56">
        <v>5</v>
      </c>
      <c r="T14" s="56">
        <v>5</v>
      </c>
      <c r="U14" s="56">
        <v>5</v>
      </c>
      <c r="V14" s="56">
        <v>5</v>
      </c>
      <c r="W14" s="56">
        <v>5</v>
      </c>
      <c r="X14" s="91">
        <f t="shared" si="1"/>
        <v>45</v>
      </c>
      <c r="AA14" s="117"/>
      <c r="AB14" s="119"/>
      <c r="AC14" s="65"/>
    </row>
    <row r="15" spans="2:29" x14ac:dyDescent="0.25">
      <c r="B15" s="23">
        <v>12</v>
      </c>
      <c r="C15" s="62">
        <v>3</v>
      </c>
      <c r="D15" s="62">
        <v>4</v>
      </c>
      <c r="E15" s="62">
        <v>3</v>
      </c>
      <c r="F15" s="62">
        <v>3</v>
      </c>
      <c r="G15" s="62">
        <v>3</v>
      </c>
      <c r="H15" s="62">
        <v>4</v>
      </c>
      <c r="I15" s="62">
        <v>3</v>
      </c>
      <c r="J15" s="62">
        <v>4</v>
      </c>
      <c r="K15" s="62">
        <v>4</v>
      </c>
      <c r="L15" s="23">
        <f t="shared" si="0"/>
        <v>31</v>
      </c>
      <c r="M15" s="59"/>
      <c r="N15" s="23">
        <v>11</v>
      </c>
      <c r="O15" s="56">
        <v>1</v>
      </c>
      <c r="P15" s="56">
        <v>5.5</v>
      </c>
      <c r="Q15" s="56">
        <v>5.5</v>
      </c>
      <c r="R15" s="56">
        <v>5.5</v>
      </c>
      <c r="S15" s="56">
        <v>5.5</v>
      </c>
      <c r="T15" s="56">
        <v>5.5</v>
      </c>
      <c r="U15" s="56">
        <v>5.5</v>
      </c>
      <c r="V15" s="56">
        <v>5.5</v>
      </c>
      <c r="W15" s="56">
        <v>5.5</v>
      </c>
      <c r="X15" s="91">
        <f t="shared" si="1"/>
        <v>45</v>
      </c>
      <c r="AA15" s="117"/>
      <c r="AB15" s="119"/>
      <c r="AC15" s="65"/>
    </row>
    <row r="16" spans="2:29" x14ac:dyDescent="0.25">
      <c r="B16" s="23">
        <v>13</v>
      </c>
      <c r="C16" s="62">
        <v>4</v>
      </c>
      <c r="D16" s="62">
        <v>4</v>
      </c>
      <c r="E16" s="62">
        <v>4</v>
      </c>
      <c r="F16" s="62">
        <v>4</v>
      </c>
      <c r="G16" s="62">
        <v>4</v>
      </c>
      <c r="H16" s="62">
        <v>4</v>
      </c>
      <c r="I16" s="62">
        <v>4</v>
      </c>
      <c r="J16" s="62">
        <v>4</v>
      </c>
      <c r="K16" s="62">
        <v>4</v>
      </c>
      <c r="L16" s="23">
        <f t="shared" si="0"/>
        <v>36</v>
      </c>
      <c r="M16" s="59"/>
      <c r="N16" s="23">
        <v>12</v>
      </c>
      <c r="O16" s="56">
        <v>3</v>
      </c>
      <c r="P16" s="56">
        <v>7.5</v>
      </c>
      <c r="Q16" s="56">
        <v>3</v>
      </c>
      <c r="R16" s="56">
        <v>3</v>
      </c>
      <c r="S16" s="56">
        <v>3</v>
      </c>
      <c r="T16" s="56">
        <v>7.5</v>
      </c>
      <c r="U16" s="56">
        <v>3</v>
      </c>
      <c r="V16" s="56">
        <v>7.5</v>
      </c>
      <c r="W16" s="56">
        <v>7.5</v>
      </c>
      <c r="X16" s="91">
        <f t="shared" si="1"/>
        <v>45</v>
      </c>
      <c r="AA16" s="117"/>
      <c r="AB16" s="119"/>
      <c r="AC16" s="65"/>
    </row>
    <row r="17" spans="2:29" x14ac:dyDescent="0.25">
      <c r="B17" s="23">
        <v>14</v>
      </c>
      <c r="C17" s="62">
        <v>4</v>
      </c>
      <c r="D17" s="62">
        <v>3</v>
      </c>
      <c r="E17" s="62">
        <v>3</v>
      </c>
      <c r="F17" s="62">
        <v>3</v>
      </c>
      <c r="G17" s="62">
        <v>4</v>
      </c>
      <c r="H17" s="62">
        <v>4</v>
      </c>
      <c r="I17" s="62">
        <v>4</v>
      </c>
      <c r="J17" s="62">
        <v>4</v>
      </c>
      <c r="K17" s="62">
        <v>3</v>
      </c>
      <c r="L17" s="23">
        <f t="shared" si="0"/>
        <v>32</v>
      </c>
      <c r="M17" s="59"/>
      <c r="N17" s="23">
        <v>13</v>
      </c>
      <c r="O17" s="56">
        <v>5</v>
      </c>
      <c r="P17" s="56">
        <v>5</v>
      </c>
      <c r="Q17" s="56">
        <v>5</v>
      </c>
      <c r="R17" s="56">
        <v>5</v>
      </c>
      <c r="S17" s="56">
        <v>5</v>
      </c>
      <c r="T17" s="56">
        <v>5</v>
      </c>
      <c r="U17" s="56">
        <v>5</v>
      </c>
      <c r="V17" s="56">
        <v>5</v>
      </c>
      <c r="W17" s="56">
        <v>5</v>
      </c>
      <c r="X17" s="91">
        <f t="shared" si="1"/>
        <v>45</v>
      </c>
      <c r="AA17" s="117"/>
      <c r="AB17" s="103"/>
      <c r="AC17" s="65"/>
    </row>
    <row r="18" spans="2:29" x14ac:dyDescent="0.25">
      <c r="B18" s="23">
        <v>15</v>
      </c>
      <c r="C18" s="62">
        <v>4</v>
      </c>
      <c r="D18" s="62">
        <v>4</v>
      </c>
      <c r="E18" s="62">
        <v>4</v>
      </c>
      <c r="F18" s="62">
        <v>4</v>
      </c>
      <c r="G18" s="62">
        <v>4</v>
      </c>
      <c r="H18" s="62">
        <v>4</v>
      </c>
      <c r="I18" s="62">
        <v>4</v>
      </c>
      <c r="J18" s="62">
        <v>4</v>
      </c>
      <c r="K18" s="62">
        <v>4</v>
      </c>
      <c r="L18" s="23">
        <f t="shared" si="0"/>
        <v>36</v>
      </c>
      <c r="M18" s="59"/>
      <c r="N18" s="23">
        <v>14</v>
      </c>
      <c r="O18" s="7">
        <v>7</v>
      </c>
      <c r="P18" s="7">
        <v>2.5</v>
      </c>
      <c r="Q18" s="7">
        <v>2.5</v>
      </c>
      <c r="R18" s="7">
        <v>2.5</v>
      </c>
      <c r="S18" s="7">
        <v>7</v>
      </c>
      <c r="T18" s="7">
        <v>7</v>
      </c>
      <c r="U18" s="7">
        <v>7</v>
      </c>
      <c r="V18" s="7">
        <v>7</v>
      </c>
      <c r="W18" s="7">
        <v>2.5</v>
      </c>
      <c r="X18" s="91">
        <f t="shared" si="1"/>
        <v>45</v>
      </c>
      <c r="AA18" s="117"/>
      <c r="AB18" s="103"/>
      <c r="AC18" s="65"/>
    </row>
    <row r="19" spans="2:29" x14ac:dyDescent="0.25">
      <c r="B19" s="23"/>
      <c r="C19" s="62"/>
      <c r="D19" s="62"/>
      <c r="E19" s="62"/>
      <c r="F19" s="62"/>
      <c r="G19" s="62"/>
      <c r="H19" s="62"/>
      <c r="I19" s="62"/>
      <c r="J19" s="62"/>
      <c r="K19" s="62"/>
      <c r="L19" s="23">
        <f t="shared" si="0"/>
        <v>0</v>
      </c>
      <c r="M19" s="59"/>
      <c r="N19" s="23">
        <v>15</v>
      </c>
      <c r="O19" s="56">
        <v>5</v>
      </c>
      <c r="P19" s="56">
        <v>5</v>
      </c>
      <c r="Q19" s="56">
        <v>5</v>
      </c>
      <c r="R19" s="56">
        <v>5</v>
      </c>
      <c r="S19" s="56">
        <v>5</v>
      </c>
      <c r="T19" s="56">
        <v>5</v>
      </c>
      <c r="U19" s="56">
        <v>5</v>
      </c>
      <c r="V19" s="56">
        <v>5</v>
      </c>
      <c r="W19" s="56">
        <v>5</v>
      </c>
      <c r="X19" s="91">
        <f t="shared" si="1"/>
        <v>45</v>
      </c>
      <c r="AA19" s="117"/>
      <c r="AB19" s="103"/>
      <c r="AC19" s="65"/>
    </row>
    <row r="20" spans="2:29" x14ac:dyDescent="0.25">
      <c r="B20" s="23"/>
      <c r="C20" s="62"/>
      <c r="D20" s="62"/>
      <c r="E20" s="62"/>
      <c r="F20" s="62"/>
      <c r="G20" s="62"/>
      <c r="H20" s="62"/>
      <c r="I20" s="62"/>
      <c r="J20" s="62"/>
      <c r="K20" s="62"/>
      <c r="L20" s="23">
        <f t="shared" si="0"/>
        <v>0</v>
      </c>
      <c r="N20" s="23" t="s">
        <v>15</v>
      </c>
      <c r="O20" s="57">
        <f t="shared" ref="O20:W20" si="2">SUM(O5:O19)</f>
        <v>69</v>
      </c>
      <c r="P20" s="57">
        <f t="shared" si="2"/>
        <v>73.5</v>
      </c>
      <c r="Q20" s="57">
        <f t="shared" si="2"/>
        <v>73.5</v>
      </c>
      <c r="R20" s="57">
        <f t="shared" si="2"/>
        <v>73.5</v>
      </c>
      <c r="S20" s="57">
        <f t="shared" si="2"/>
        <v>69</v>
      </c>
      <c r="T20" s="57">
        <f t="shared" si="2"/>
        <v>82.5</v>
      </c>
      <c r="U20" s="57">
        <f t="shared" si="2"/>
        <v>73.5</v>
      </c>
      <c r="V20" s="57">
        <f t="shared" si="2"/>
        <v>87</v>
      </c>
      <c r="W20" s="57">
        <f t="shared" si="2"/>
        <v>73.5</v>
      </c>
      <c r="X20" s="61"/>
      <c r="AA20" s="117"/>
      <c r="AB20" s="103"/>
      <c r="AC20" s="65"/>
    </row>
    <row r="21" spans="2:29" x14ac:dyDescent="0.25">
      <c r="B21" s="23"/>
      <c r="C21" s="62"/>
      <c r="D21" s="62"/>
      <c r="E21" s="62"/>
      <c r="F21" s="62"/>
      <c r="G21" s="62"/>
      <c r="H21" s="62"/>
      <c r="I21" s="62"/>
      <c r="J21" s="62"/>
      <c r="K21" s="62"/>
      <c r="L21" s="23">
        <f t="shared" si="0"/>
        <v>0</v>
      </c>
      <c r="N21" s="23" t="s">
        <v>26</v>
      </c>
      <c r="O21" s="58">
        <f t="shared" ref="O21:W21" si="3">AVERAGE(O5:O19)</f>
        <v>4.5999999999999996</v>
      </c>
      <c r="P21" s="58">
        <f t="shared" si="3"/>
        <v>4.9000000000000004</v>
      </c>
      <c r="Q21" s="58">
        <f t="shared" si="3"/>
        <v>4.9000000000000004</v>
      </c>
      <c r="R21" s="58">
        <f t="shared" si="3"/>
        <v>4.9000000000000004</v>
      </c>
      <c r="S21" s="58">
        <f t="shared" si="3"/>
        <v>4.5999999999999996</v>
      </c>
      <c r="T21" s="58">
        <f t="shared" si="3"/>
        <v>5.5</v>
      </c>
      <c r="U21" s="58">
        <f t="shared" si="3"/>
        <v>4.9000000000000004</v>
      </c>
      <c r="V21" s="58">
        <f t="shared" si="3"/>
        <v>5.8</v>
      </c>
      <c r="W21" s="58">
        <f t="shared" si="3"/>
        <v>4.9000000000000004</v>
      </c>
      <c r="X21" s="61"/>
      <c r="AA21" s="117"/>
      <c r="AB21" s="103"/>
      <c r="AC21" s="65"/>
    </row>
    <row r="22" spans="2:29" x14ac:dyDescent="0.25">
      <c r="B22" s="23" t="s">
        <v>3</v>
      </c>
      <c r="C22" s="23">
        <f t="shared" ref="C22:L22" si="4">SUM(C4:C21)</f>
        <v>54</v>
      </c>
      <c r="D22" s="23">
        <f t="shared" si="4"/>
        <v>55</v>
      </c>
      <c r="E22" s="23">
        <f t="shared" si="4"/>
        <v>55</v>
      </c>
      <c r="F22" s="23">
        <f t="shared" si="4"/>
        <v>57</v>
      </c>
      <c r="G22" s="23">
        <f t="shared" si="4"/>
        <v>55</v>
      </c>
      <c r="H22" s="23">
        <f t="shared" si="4"/>
        <v>56</v>
      </c>
      <c r="I22" s="23">
        <f t="shared" si="4"/>
        <v>56</v>
      </c>
      <c r="J22" s="23">
        <f t="shared" si="4"/>
        <v>59</v>
      </c>
      <c r="K22" s="23">
        <f t="shared" si="4"/>
        <v>56</v>
      </c>
      <c r="L22" s="7">
        <f t="shared" si="4"/>
        <v>503</v>
      </c>
      <c r="AA22" s="117"/>
      <c r="AB22" s="103"/>
      <c r="AC22" s="65"/>
    </row>
    <row r="23" spans="2:29" x14ac:dyDescent="0.25">
      <c r="B23" s="26" t="s">
        <v>24</v>
      </c>
      <c r="C23" s="36">
        <f t="shared" ref="C23:K23" si="5">AVERAGE(C4:C21)</f>
        <v>3.6</v>
      </c>
      <c r="D23" s="36">
        <f t="shared" si="5"/>
        <v>3.6666666666666665</v>
      </c>
      <c r="E23" s="36">
        <f t="shared" si="5"/>
        <v>3.6666666666666665</v>
      </c>
      <c r="F23" s="36">
        <f t="shared" si="5"/>
        <v>3.8</v>
      </c>
      <c r="G23" s="36">
        <f t="shared" si="5"/>
        <v>3.6666666666666665</v>
      </c>
      <c r="H23" s="36">
        <f t="shared" si="5"/>
        <v>3.7333333333333334</v>
      </c>
      <c r="I23" s="36">
        <f t="shared" si="5"/>
        <v>3.7333333333333334</v>
      </c>
      <c r="J23" s="36">
        <f t="shared" si="5"/>
        <v>3.9333333333333331</v>
      </c>
      <c r="K23" s="36">
        <f t="shared" si="5"/>
        <v>3.7333333333333334</v>
      </c>
      <c r="L23" s="61"/>
      <c r="AA23" s="117"/>
      <c r="AB23" s="103"/>
      <c r="AC23" s="65"/>
    </row>
    <row r="24" spans="2:29" x14ac:dyDescent="0.25">
      <c r="AA24" s="117"/>
      <c r="AB24" s="103"/>
      <c r="AC24" s="65"/>
    </row>
    <row r="25" spans="2:29" x14ac:dyDescent="0.25">
      <c r="B25" s="65"/>
      <c r="C25" s="52"/>
      <c r="Q25" s="6"/>
      <c r="R25" s="6"/>
      <c r="S25" s="6"/>
      <c r="T25" s="6"/>
      <c r="AA25" s="117"/>
      <c r="AB25" s="103"/>
      <c r="AC25" s="65"/>
    </row>
    <row r="26" spans="2:29" x14ac:dyDescent="0.25">
      <c r="B26" s="65"/>
      <c r="C26" s="52"/>
      <c r="Q26"/>
      <c r="R26"/>
      <c r="S26"/>
      <c r="T26"/>
      <c r="AA26" s="117"/>
      <c r="AB26" s="103"/>
      <c r="AC26" s="65"/>
    </row>
    <row r="27" spans="2:29" x14ac:dyDescent="0.25">
      <c r="B27" s="118"/>
      <c r="C27" s="118"/>
      <c r="D27" s="118"/>
      <c r="E27" s="121"/>
      <c r="Q27"/>
      <c r="R27"/>
      <c r="S27"/>
      <c r="T27"/>
      <c r="AA27" s="117"/>
      <c r="AB27" s="103"/>
      <c r="AC27" s="65"/>
    </row>
    <row r="28" spans="2:29" x14ac:dyDescent="0.25">
      <c r="Q28"/>
      <c r="R28"/>
      <c r="S28"/>
      <c r="T28"/>
      <c r="AA28" s="117"/>
      <c r="AB28" s="103"/>
      <c r="AC28" s="65"/>
    </row>
    <row r="29" spans="2:29" ht="16.5" thickBot="1" x14ac:dyDescent="0.3">
      <c r="Q29"/>
      <c r="R29" s="6"/>
      <c r="S29"/>
      <c r="T29"/>
      <c r="AA29" s="117"/>
      <c r="AB29" s="103"/>
      <c r="AC29" s="65"/>
    </row>
    <row r="30" spans="2:29" x14ac:dyDescent="0.25">
      <c r="B30" s="79"/>
      <c r="C30" s="76"/>
      <c r="D30" s="80"/>
      <c r="E30" s="43"/>
      <c r="Q30"/>
      <c r="R30" s="6"/>
      <c r="S30"/>
      <c r="T30"/>
      <c r="AA30" s="117"/>
      <c r="AB30" s="103"/>
      <c r="AC30" s="65"/>
    </row>
    <row r="31" spans="2:29" x14ac:dyDescent="0.25">
      <c r="B31" s="98" t="s">
        <v>30</v>
      </c>
      <c r="C31" s="98" t="s">
        <v>111</v>
      </c>
      <c r="D31" s="98"/>
      <c r="E31" s="48"/>
      <c r="F31"/>
      <c r="G31"/>
      <c r="H31"/>
      <c r="I31"/>
      <c r="J31"/>
      <c r="K31"/>
      <c r="L31"/>
      <c r="Q31"/>
      <c r="R31" s="6"/>
      <c r="S31"/>
      <c r="T31"/>
      <c r="AA31" s="117"/>
      <c r="AB31" s="103"/>
      <c r="AC31" s="65"/>
    </row>
    <row r="32" spans="2:29" x14ac:dyDescent="0.25">
      <c r="B32" s="63"/>
      <c r="C32" s="63"/>
      <c r="D32" s="82"/>
      <c r="E32" s="63"/>
      <c r="F32" s="147"/>
      <c r="G32" s="45"/>
      <c r="H32" s="45"/>
      <c r="I32" s="45"/>
      <c r="J32" s="45"/>
      <c r="K32" s="147"/>
      <c r="L32" s="147"/>
      <c r="M32" s="147"/>
      <c r="N32" s="65"/>
      <c r="O32" s="65"/>
      <c r="Q32"/>
      <c r="R32" s="6"/>
      <c r="S32"/>
      <c r="T32"/>
      <c r="AA32" s="117"/>
      <c r="AB32" s="103"/>
      <c r="AC32" s="65"/>
    </row>
    <row r="33" spans="1:29" x14ac:dyDescent="0.25">
      <c r="B33" s="64" t="s">
        <v>25</v>
      </c>
      <c r="C33" s="121">
        <f>(12/((15*9)*(9+1))*SUMSQ(O20:W20)-3*(15)*(9+1))</f>
        <v>2.5199999999999818</v>
      </c>
      <c r="D33" s="83"/>
      <c r="E33" s="77"/>
      <c r="F33" s="45"/>
      <c r="G33" s="45"/>
      <c r="H33" s="45"/>
      <c r="I33" s="45"/>
      <c r="J33" s="45"/>
      <c r="K33" s="45"/>
      <c r="L33" s="74"/>
      <c r="M33" s="74"/>
      <c r="N33" s="74"/>
      <c r="O33" s="65"/>
      <c r="Q33"/>
      <c r="R33" s="6"/>
      <c r="S33"/>
      <c r="T33"/>
      <c r="AA33" s="117"/>
      <c r="AB33" s="103"/>
      <c r="AC33" s="65"/>
    </row>
    <row r="34" spans="1:29" x14ac:dyDescent="0.25">
      <c r="B34" s="64" t="s">
        <v>27</v>
      </c>
      <c r="C34" s="155">
        <f>CHIINV(0.05,8)</f>
        <v>15.507313055865453</v>
      </c>
      <c r="D34" s="83"/>
      <c r="E34" s="77"/>
      <c r="F34" s="45"/>
      <c r="G34" s="161"/>
      <c r="H34" s="161"/>
      <c r="I34" s="161"/>
      <c r="J34" s="161"/>
      <c r="K34" s="161"/>
      <c r="L34" s="86"/>
      <c r="M34" s="113"/>
      <c r="N34" s="162"/>
      <c r="O34" s="65"/>
      <c r="Q34"/>
      <c r="R34" s="6"/>
      <c r="S34"/>
      <c r="T34"/>
      <c r="AA34" s="117"/>
      <c r="AB34" s="119"/>
      <c r="AC34" s="65"/>
    </row>
    <row r="35" spans="1:29" ht="16.5" thickBot="1" x14ac:dyDescent="0.3">
      <c r="B35" s="85"/>
      <c r="C35" s="68"/>
      <c r="D35" s="67"/>
      <c r="E35" s="42"/>
      <c r="F35" s="45"/>
      <c r="G35" s="161"/>
      <c r="H35" s="161"/>
      <c r="I35" s="161"/>
      <c r="J35" s="161"/>
      <c r="K35" s="161"/>
      <c r="L35" s="86"/>
      <c r="M35" s="113"/>
      <c r="N35" s="162"/>
      <c r="O35" s="65"/>
      <c r="Q35"/>
      <c r="R35" s="6"/>
      <c r="S35"/>
      <c r="T35"/>
      <c r="AA35" s="117"/>
      <c r="AB35" s="119"/>
      <c r="AC35" s="65"/>
    </row>
    <row r="36" spans="1:29" x14ac:dyDescent="0.25">
      <c r="C36" s="42"/>
      <c r="D36" s="42"/>
      <c r="E36" s="42"/>
      <c r="F36" s="45"/>
      <c r="G36" s="161"/>
      <c r="H36" s="161"/>
      <c r="I36" s="161"/>
      <c r="J36" s="161"/>
      <c r="K36" s="161"/>
      <c r="L36" s="86"/>
      <c r="M36" s="113"/>
      <c r="N36" s="162"/>
      <c r="O36" s="65"/>
      <c r="Q36"/>
      <c r="R36" s="6"/>
      <c r="S36"/>
      <c r="T36"/>
      <c r="AA36" s="117"/>
      <c r="AB36" s="119"/>
      <c r="AC36" s="65"/>
    </row>
    <row r="37" spans="1:29" x14ac:dyDescent="0.25">
      <c r="C37" s="42"/>
      <c r="D37" s="42"/>
      <c r="E37" s="42"/>
      <c r="F37" s="45"/>
      <c r="G37" s="161"/>
      <c r="H37" s="161"/>
      <c r="I37" s="161"/>
      <c r="J37" s="161"/>
      <c r="K37" s="161"/>
      <c r="L37" s="86"/>
      <c r="M37" s="113"/>
      <c r="N37" s="162"/>
      <c r="O37" s="65"/>
      <c r="Q37"/>
      <c r="R37" s="6"/>
      <c r="S37"/>
      <c r="T37"/>
      <c r="AA37" s="117"/>
      <c r="AB37" s="119"/>
      <c r="AC37" s="65"/>
    </row>
    <row r="38" spans="1:29" x14ac:dyDescent="0.25">
      <c r="C38" s="42"/>
      <c r="D38" s="42"/>
      <c r="E38" s="42"/>
      <c r="F38" s="45"/>
      <c r="G38" s="161"/>
      <c r="H38" s="161"/>
      <c r="I38" s="161"/>
      <c r="J38" s="161"/>
      <c r="K38" s="161"/>
      <c r="L38" s="86"/>
      <c r="M38" s="113"/>
      <c r="N38" s="162"/>
      <c r="O38" s="65"/>
      <c r="Q38"/>
      <c r="R38" s="6"/>
      <c r="S38"/>
      <c r="T38"/>
      <c r="AA38" s="117"/>
      <c r="AB38" s="119"/>
      <c r="AC38" s="65"/>
    </row>
    <row r="39" spans="1:29" x14ac:dyDescent="0.25">
      <c r="C39" s="42"/>
      <c r="D39" s="42"/>
      <c r="E39" s="42"/>
      <c r="F39" s="45"/>
      <c r="G39" s="161"/>
      <c r="H39" s="161"/>
      <c r="I39" s="161"/>
      <c r="J39" s="161"/>
      <c r="K39" s="161"/>
      <c r="L39" s="86"/>
      <c r="M39" s="113"/>
      <c r="N39" s="162"/>
      <c r="O39" s="65"/>
      <c r="Q39"/>
      <c r="R39" s="6"/>
      <c r="S39"/>
      <c r="T39"/>
      <c r="AA39" s="117"/>
      <c r="AB39" s="119"/>
      <c r="AC39" s="65"/>
    </row>
    <row r="40" spans="1:29" x14ac:dyDescent="0.25">
      <c r="C40" s="42"/>
      <c r="D40" s="42"/>
      <c r="E40" s="42"/>
      <c r="F40" s="45"/>
      <c r="G40" s="161"/>
      <c r="H40" s="161"/>
      <c r="I40" s="161"/>
      <c r="J40" s="161"/>
      <c r="K40" s="161"/>
      <c r="L40" s="86"/>
      <c r="M40" s="113"/>
      <c r="N40" s="162"/>
      <c r="O40" s="65"/>
      <c r="Q40"/>
      <c r="R40" s="6"/>
      <c r="S40"/>
      <c r="T40"/>
      <c r="AA40" s="117"/>
      <c r="AB40" s="119"/>
      <c r="AC40" s="65"/>
    </row>
    <row r="41" spans="1:29" ht="16.5" thickBot="1" x14ac:dyDescent="0.3">
      <c r="C41" s="42"/>
      <c r="D41" s="42"/>
      <c r="E41" s="42"/>
      <c r="F41" s="45"/>
      <c r="G41" s="161"/>
      <c r="H41" s="161"/>
      <c r="I41" s="161"/>
      <c r="J41" s="161"/>
      <c r="K41" s="161"/>
      <c r="L41" s="86"/>
      <c r="M41" s="113"/>
      <c r="N41" s="162"/>
      <c r="O41" s="65"/>
      <c r="Q41"/>
      <c r="R41" s="6"/>
      <c r="S41"/>
      <c r="T41"/>
      <c r="AA41" s="117"/>
      <c r="AB41" s="119"/>
      <c r="AC41" s="65"/>
    </row>
    <row r="42" spans="1:29" x14ac:dyDescent="0.25">
      <c r="A42" s="78"/>
      <c r="C42" s="42"/>
      <c r="D42" s="42"/>
      <c r="E42" s="42"/>
      <c r="F42" s="45"/>
      <c r="G42" s="161"/>
      <c r="H42" s="161"/>
      <c r="I42" s="161"/>
      <c r="J42" s="161"/>
      <c r="K42" s="161"/>
      <c r="L42" s="86"/>
      <c r="M42" s="113"/>
      <c r="N42" s="162"/>
      <c r="O42" s="65"/>
      <c r="Q42"/>
      <c r="R42" s="6"/>
      <c r="S42"/>
      <c r="T42"/>
      <c r="AA42" s="117"/>
      <c r="AB42" s="119"/>
      <c r="AC42" s="65"/>
    </row>
    <row r="43" spans="1:29" x14ac:dyDescent="0.25">
      <c r="A43" s="81"/>
      <c r="C43" s="42"/>
      <c r="D43" s="42"/>
      <c r="E43" s="42"/>
      <c r="F43" s="45"/>
      <c r="G43" s="161"/>
      <c r="H43" s="161"/>
      <c r="I43" s="161"/>
      <c r="J43" s="161"/>
      <c r="K43" s="161"/>
      <c r="L43" s="86"/>
      <c r="M43" s="86"/>
      <c r="N43" s="86"/>
      <c r="O43" s="65"/>
      <c r="Q43"/>
      <c r="R43" s="6"/>
      <c r="S43"/>
      <c r="T43"/>
      <c r="AA43" s="117"/>
      <c r="AB43" s="119"/>
      <c r="AC43" s="65"/>
    </row>
    <row r="44" spans="1:29" x14ac:dyDescent="0.25">
      <c r="A44" s="81"/>
      <c r="F44" s="45"/>
      <c r="G44" s="65"/>
      <c r="H44" s="163"/>
      <c r="I44" s="163"/>
      <c r="J44" s="163"/>
      <c r="K44" s="163"/>
      <c r="L44" s="163"/>
      <c r="M44" s="65"/>
      <c r="N44" s="164"/>
      <c r="O44" s="65"/>
      <c r="P44"/>
      <c r="Q44"/>
      <c r="R44" s="6"/>
      <c r="S44"/>
      <c r="T44"/>
      <c r="U44"/>
      <c r="V44"/>
      <c r="W44"/>
      <c r="X44"/>
      <c r="AA44" s="117"/>
      <c r="AB44" s="119"/>
      <c r="AC44" s="65"/>
    </row>
    <row r="45" spans="1:29" x14ac:dyDescent="0.25">
      <c r="A45" s="81"/>
      <c r="F45" s="45"/>
      <c r="G45" s="115"/>
      <c r="H45" s="115"/>
      <c r="I45" s="115"/>
      <c r="J45" s="115"/>
      <c r="K45" s="115"/>
      <c r="L45" s="115"/>
      <c r="M45" s="65"/>
      <c r="N45" s="115"/>
      <c r="O45" s="65"/>
      <c r="P45"/>
      <c r="Q45"/>
      <c r="R45" s="6"/>
      <c r="S45"/>
      <c r="T45"/>
      <c r="U45"/>
      <c r="V45"/>
      <c r="W45"/>
      <c r="X45"/>
      <c r="AA45" s="117"/>
      <c r="AB45" s="119"/>
      <c r="AC45" s="65"/>
    </row>
    <row r="46" spans="1:29" x14ac:dyDescent="0.25">
      <c r="A46" s="81"/>
      <c r="F46" s="147"/>
      <c r="G46" s="115"/>
      <c r="H46" s="115"/>
      <c r="I46" s="115"/>
      <c r="J46" s="115"/>
      <c r="K46" s="115"/>
      <c r="L46" s="115"/>
      <c r="M46" s="65"/>
      <c r="N46" s="115"/>
      <c r="O46" s="65"/>
      <c r="P46"/>
      <c r="Q46"/>
      <c r="R46" s="6"/>
      <c r="S46"/>
      <c r="T46"/>
      <c r="U46"/>
      <c r="V46"/>
      <c r="W46"/>
      <c r="X46"/>
      <c r="AA46" s="117"/>
      <c r="AB46" s="119"/>
      <c r="AC46" s="65"/>
    </row>
    <row r="47" spans="1:29" ht="16.5" thickBot="1" x14ac:dyDescent="0.3">
      <c r="A47" s="84"/>
      <c r="F47" s="147"/>
      <c r="G47" s="165"/>
      <c r="H47" s="165"/>
      <c r="I47" s="165"/>
      <c r="J47" s="165"/>
      <c r="K47" s="165"/>
      <c r="L47" s="165"/>
      <c r="M47" s="65"/>
      <c r="N47" s="165"/>
      <c r="O47" s="65"/>
      <c r="P47"/>
      <c r="Q47"/>
      <c r="R47" s="6"/>
      <c r="S47"/>
      <c r="T47"/>
      <c r="U47"/>
      <c r="V47"/>
      <c r="W47"/>
      <c r="X47"/>
      <c r="AA47" s="117"/>
      <c r="AB47" s="103"/>
      <c r="AC47" s="65"/>
    </row>
    <row r="48" spans="1:29" x14ac:dyDescent="0.25">
      <c r="F48"/>
      <c r="G48"/>
      <c r="H48"/>
      <c r="I48"/>
      <c r="J48"/>
      <c r="K48"/>
      <c r="L48"/>
      <c r="P48"/>
      <c r="Q48"/>
      <c r="R48" s="6"/>
      <c r="S48"/>
      <c r="T48"/>
      <c r="U48"/>
      <c r="V48"/>
      <c r="W48"/>
      <c r="X48"/>
      <c r="AA48" s="117"/>
      <c r="AB48" s="103"/>
      <c r="AC48" s="65"/>
    </row>
    <row r="49" spans="16:29" x14ac:dyDescent="0.25">
      <c r="P49"/>
      <c r="Q49"/>
      <c r="R49" s="6"/>
      <c r="S49"/>
      <c r="T49"/>
      <c r="U49"/>
      <c r="V49"/>
      <c r="W49"/>
      <c r="X49"/>
      <c r="AA49" s="117"/>
      <c r="AB49" s="103"/>
      <c r="AC49" s="65"/>
    </row>
    <row r="50" spans="16:29" x14ac:dyDescent="0.25">
      <c r="P50"/>
      <c r="Q50"/>
      <c r="R50" s="6"/>
      <c r="S50"/>
      <c r="T50"/>
      <c r="U50"/>
      <c r="V50"/>
      <c r="W50"/>
      <c r="X50"/>
      <c r="AA50" s="117"/>
      <c r="AB50" s="103"/>
      <c r="AC50" s="65"/>
    </row>
    <row r="51" spans="16:29" x14ac:dyDescent="0.25">
      <c r="P51"/>
      <c r="Q51"/>
      <c r="R51" s="6"/>
      <c r="S51"/>
      <c r="T51"/>
      <c r="U51"/>
      <c r="V51"/>
      <c r="W51"/>
      <c r="X51"/>
      <c r="AA51" s="117"/>
      <c r="AB51" s="103"/>
      <c r="AC51" s="65"/>
    </row>
    <row r="52" spans="16:29" x14ac:dyDescent="0.25">
      <c r="P52"/>
      <c r="Q52"/>
      <c r="R52" s="6"/>
      <c r="S52"/>
      <c r="T52"/>
      <c r="U52"/>
      <c r="V52"/>
      <c r="W52"/>
      <c r="X52"/>
      <c r="AA52" s="117"/>
      <c r="AB52" s="103"/>
      <c r="AC52" s="65"/>
    </row>
    <row r="53" spans="16:29" x14ac:dyDescent="0.25">
      <c r="P53"/>
      <c r="Q53"/>
      <c r="R53"/>
      <c r="S53"/>
      <c r="T53"/>
      <c r="U53"/>
      <c r="V53"/>
      <c r="W53"/>
      <c r="X53"/>
      <c r="AA53" s="117"/>
      <c r="AB53" s="103"/>
      <c r="AC53" s="65"/>
    </row>
    <row r="54" spans="16:29" x14ac:dyDescent="0.25">
      <c r="P54"/>
      <c r="Q54"/>
      <c r="R54"/>
      <c r="S54"/>
      <c r="T54"/>
      <c r="U54"/>
      <c r="V54"/>
      <c r="W54"/>
      <c r="X54"/>
      <c r="AA54" s="117"/>
      <c r="AB54" s="103"/>
      <c r="AC54" s="65"/>
    </row>
    <row r="55" spans="16:29" ht="15.75" customHeight="1" x14ac:dyDescent="0.25">
      <c r="P55"/>
      <c r="Q55"/>
      <c r="R55"/>
      <c r="S55"/>
      <c r="T55"/>
      <c r="U55"/>
      <c r="V55"/>
      <c r="W55"/>
      <c r="X55"/>
      <c r="AA55" s="117"/>
      <c r="AB55" s="103"/>
      <c r="AC55" s="65"/>
    </row>
    <row r="56" spans="16:29" x14ac:dyDescent="0.25">
      <c r="P56"/>
      <c r="Q56"/>
      <c r="R56"/>
      <c r="S56"/>
      <c r="T56"/>
      <c r="U56"/>
      <c r="V56"/>
      <c r="W56"/>
      <c r="X56"/>
      <c r="AA56" s="117"/>
      <c r="AB56" s="103"/>
      <c r="AC56" s="65"/>
    </row>
    <row r="57" spans="16:29" x14ac:dyDescent="0.25">
      <c r="AA57" s="117"/>
      <c r="AB57" s="103"/>
      <c r="AC57" s="65"/>
    </row>
    <row r="58" spans="16:29" x14ac:dyDescent="0.25">
      <c r="AA58" s="117"/>
      <c r="AB58" s="103"/>
      <c r="AC58" s="65"/>
    </row>
    <row r="59" spans="16:29" x14ac:dyDescent="0.25">
      <c r="Y59"/>
      <c r="AA59" s="117"/>
      <c r="AB59" s="103"/>
      <c r="AC59" s="65"/>
    </row>
    <row r="60" spans="16:29" x14ac:dyDescent="0.25">
      <c r="Y60"/>
      <c r="AA60" s="117"/>
      <c r="AB60" s="103"/>
      <c r="AC60" s="65"/>
    </row>
    <row r="61" spans="16:29" x14ac:dyDescent="0.25">
      <c r="Y61"/>
      <c r="AA61" s="117"/>
      <c r="AB61" s="103"/>
      <c r="AC61" s="65"/>
    </row>
    <row r="62" spans="16:29" x14ac:dyDescent="0.25">
      <c r="Y62"/>
      <c r="AA62" s="117"/>
      <c r="AB62" s="103"/>
      <c r="AC62" s="65"/>
    </row>
    <row r="63" spans="16:29" x14ac:dyDescent="0.25">
      <c r="Y63"/>
      <c r="AA63" s="117"/>
      <c r="AB63" s="103"/>
      <c r="AC63" s="65"/>
    </row>
    <row r="64" spans="16:29" x14ac:dyDescent="0.25">
      <c r="Y64"/>
      <c r="AA64" s="117"/>
      <c r="AB64" s="119"/>
      <c r="AC64" s="65"/>
    </row>
    <row r="65" spans="13:29" x14ac:dyDescent="0.25">
      <c r="Y65"/>
      <c r="AA65" s="117"/>
      <c r="AB65" s="119"/>
      <c r="AC65" s="65"/>
    </row>
    <row r="66" spans="13:29" x14ac:dyDescent="0.25">
      <c r="Y66"/>
      <c r="AA66" s="117"/>
      <c r="AB66" s="119"/>
      <c r="AC66" s="65"/>
    </row>
    <row r="67" spans="13:29" x14ac:dyDescent="0.25">
      <c r="Y67"/>
      <c r="AA67" s="117"/>
      <c r="AB67" s="119"/>
      <c r="AC67" s="65"/>
    </row>
    <row r="68" spans="13:29" x14ac:dyDescent="0.25">
      <c r="Y68"/>
      <c r="AA68" s="117"/>
      <c r="AB68" s="119"/>
      <c r="AC68" s="65"/>
    </row>
    <row r="69" spans="13:29" x14ac:dyDescent="0.25">
      <c r="Y69"/>
      <c r="AA69" s="117"/>
      <c r="AB69" s="119"/>
      <c r="AC69" s="65"/>
    </row>
    <row r="70" spans="13:29" x14ac:dyDescent="0.25">
      <c r="Y70"/>
      <c r="AA70" s="117"/>
      <c r="AB70" s="119"/>
      <c r="AC70" s="65"/>
    </row>
    <row r="71" spans="13:29" x14ac:dyDescent="0.25">
      <c r="Y71"/>
      <c r="AA71" s="117"/>
      <c r="AB71" s="119"/>
      <c r="AC71" s="65"/>
    </row>
    <row r="72" spans="13:29" x14ac:dyDescent="0.25">
      <c r="AA72" s="117"/>
      <c r="AB72" s="119"/>
      <c r="AC72" s="65"/>
    </row>
    <row r="73" spans="13:29" x14ac:dyDescent="0.25">
      <c r="AA73" s="117"/>
      <c r="AB73" s="119"/>
      <c r="AC73" s="65"/>
    </row>
    <row r="74" spans="13:29" x14ac:dyDescent="0.25">
      <c r="M74" s="5"/>
      <c r="AA74" s="117"/>
      <c r="AB74" s="119"/>
      <c r="AC74" s="65"/>
    </row>
    <row r="75" spans="13:29" x14ac:dyDescent="0.25">
      <c r="M75" s="69"/>
      <c r="AA75" s="117"/>
      <c r="AB75" s="119"/>
      <c r="AC75" s="65"/>
    </row>
    <row r="76" spans="13:29" x14ac:dyDescent="0.25">
      <c r="M76" s="69"/>
      <c r="AA76" s="117"/>
      <c r="AB76" s="119"/>
      <c r="AC76" s="65"/>
    </row>
    <row r="77" spans="13:29" ht="16.5" thickBot="1" x14ac:dyDescent="0.3">
      <c r="M77" s="66"/>
      <c r="AA77" s="117"/>
      <c r="AB77" s="103"/>
      <c r="AC77" s="65"/>
    </row>
    <row r="78" spans="13:29" x14ac:dyDescent="0.25">
      <c r="AA78" s="117"/>
      <c r="AB78" s="103"/>
      <c r="AC78" s="65"/>
    </row>
    <row r="79" spans="13:29" x14ac:dyDescent="0.25">
      <c r="AA79" s="117"/>
      <c r="AB79" s="103"/>
      <c r="AC79" s="65"/>
    </row>
    <row r="80" spans="13:29" x14ac:dyDescent="0.25">
      <c r="AA80" s="117"/>
      <c r="AB80" s="103"/>
      <c r="AC80" s="65"/>
    </row>
    <row r="81" spans="27:29" x14ac:dyDescent="0.25">
      <c r="AA81" s="117"/>
      <c r="AB81" s="103"/>
      <c r="AC81" s="65"/>
    </row>
    <row r="82" spans="27:29" x14ac:dyDescent="0.25">
      <c r="AA82" s="117"/>
      <c r="AB82" s="103"/>
      <c r="AC82" s="65"/>
    </row>
    <row r="83" spans="27:29" x14ac:dyDescent="0.25">
      <c r="AA83" s="117"/>
      <c r="AB83" s="103"/>
      <c r="AC83" s="65"/>
    </row>
    <row r="84" spans="27:29" x14ac:dyDescent="0.25">
      <c r="AA84" s="117"/>
      <c r="AB84" s="103"/>
      <c r="AC84" s="65"/>
    </row>
    <row r="85" spans="27:29" x14ac:dyDescent="0.25">
      <c r="AA85" s="117"/>
      <c r="AB85" s="103"/>
      <c r="AC85" s="65"/>
    </row>
    <row r="86" spans="27:29" x14ac:dyDescent="0.25">
      <c r="AA86" s="117"/>
      <c r="AB86" s="103"/>
      <c r="AC86" s="65"/>
    </row>
    <row r="87" spans="27:29" x14ac:dyDescent="0.25">
      <c r="AA87" s="117"/>
      <c r="AB87" s="103"/>
      <c r="AC87" s="65"/>
    </row>
    <row r="88" spans="27:29" x14ac:dyDescent="0.25">
      <c r="AA88" s="117"/>
      <c r="AB88" s="103"/>
      <c r="AC88" s="65"/>
    </row>
    <row r="89" spans="27:29" x14ac:dyDescent="0.25">
      <c r="AA89" s="117"/>
      <c r="AB89" s="103"/>
      <c r="AC89" s="65"/>
    </row>
    <row r="90" spans="27:29" x14ac:dyDescent="0.25">
      <c r="AA90" s="117"/>
      <c r="AB90" s="103"/>
      <c r="AC90" s="65"/>
    </row>
    <row r="91" spans="27:29" x14ac:dyDescent="0.25">
      <c r="AA91" s="117"/>
      <c r="AB91" s="103"/>
      <c r="AC91" s="65"/>
    </row>
    <row r="92" spans="27:29" x14ac:dyDescent="0.25">
      <c r="AA92" s="117"/>
      <c r="AB92" s="103"/>
      <c r="AC92" s="65"/>
    </row>
    <row r="93" spans="27:29" x14ac:dyDescent="0.25">
      <c r="AA93" s="117"/>
      <c r="AB93" s="103"/>
      <c r="AC93" s="65"/>
    </row>
    <row r="94" spans="27:29" x14ac:dyDescent="0.25">
      <c r="AA94" s="117"/>
      <c r="AB94" s="119"/>
      <c r="AC94" s="65"/>
    </row>
    <row r="95" spans="27:29" x14ac:dyDescent="0.25">
      <c r="AA95" s="117"/>
      <c r="AB95" s="119"/>
      <c r="AC95" s="65"/>
    </row>
    <row r="96" spans="27:29" x14ac:dyDescent="0.25">
      <c r="AA96" s="117"/>
      <c r="AB96" s="119"/>
      <c r="AC96" s="65"/>
    </row>
    <row r="97" spans="27:29" x14ac:dyDescent="0.25">
      <c r="AA97" s="117"/>
      <c r="AB97" s="119"/>
      <c r="AC97" s="65"/>
    </row>
    <row r="98" spans="27:29" x14ac:dyDescent="0.25">
      <c r="AA98" s="117"/>
      <c r="AB98" s="119"/>
      <c r="AC98" s="65"/>
    </row>
    <row r="99" spans="27:29" x14ac:dyDescent="0.25">
      <c r="AA99" s="117"/>
      <c r="AB99" s="119"/>
      <c r="AC99" s="65"/>
    </row>
    <row r="100" spans="27:29" x14ac:dyDescent="0.25">
      <c r="AA100" s="117"/>
      <c r="AB100" s="119"/>
      <c r="AC100" s="65"/>
    </row>
    <row r="101" spans="27:29" x14ac:dyDescent="0.25">
      <c r="AA101" s="117"/>
      <c r="AB101" s="119"/>
      <c r="AC101" s="65"/>
    </row>
    <row r="102" spans="27:29" x14ac:dyDescent="0.25">
      <c r="AA102" s="117"/>
      <c r="AB102" s="119"/>
      <c r="AC102" s="65"/>
    </row>
    <row r="103" spans="27:29" x14ac:dyDescent="0.25">
      <c r="AA103" s="117"/>
      <c r="AB103" s="119"/>
      <c r="AC103" s="65"/>
    </row>
    <row r="104" spans="27:29" x14ac:dyDescent="0.25">
      <c r="AA104" s="117"/>
      <c r="AB104" s="119"/>
      <c r="AC104" s="65"/>
    </row>
    <row r="105" spans="27:29" x14ac:dyDescent="0.25">
      <c r="AA105" s="117"/>
      <c r="AB105" s="119"/>
      <c r="AC105" s="65"/>
    </row>
    <row r="106" spans="27:29" x14ac:dyDescent="0.25">
      <c r="AA106" s="117"/>
      <c r="AB106" s="119"/>
      <c r="AC106" s="65"/>
    </row>
    <row r="107" spans="27:29" x14ac:dyDescent="0.25">
      <c r="AA107" s="117"/>
      <c r="AB107" s="103"/>
      <c r="AC107" s="65"/>
    </row>
    <row r="108" spans="27:29" x14ac:dyDescent="0.25">
      <c r="AA108" s="117"/>
      <c r="AB108" s="103"/>
      <c r="AC108" s="65"/>
    </row>
    <row r="109" spans="27:29" x14ac:dyDescent="0.25">
      <c r="AA109" s="117"/>
      <c r="AB109" s="103"/>
      <c r="AC109" s="65"/>
    </row>
    <row r="110" spans="27:29" x14ac:dyDescent="0.25">
      <c r="AA110" s="117"/>
      <c r="AB110" s="103"/>
      <c r="AC110" s="65"/>
    </row>
    <row r="111" spans="27:29" x14ac:dyDescent="0.25">
      <c r="AA111" s="117"/>
      <c r="AB111" s="103"/>
      <c r="AC111" s="65"/>
    </row>
    <row r="112" spans="27:29" x14ac:dyDescent="0.25">
      <c r="AA112" s="117"/>
      <c r="AB112" s="103"/>
      <c r="AC112" s="65"/>
    </row>
    <row r="113" spans="27:29" x14ac:dyDescent="0.25">
      <c r="AA113" s="117"/>
      <c r="AB113" s="103"/>
      <c r="AC113" s="65"/>
    </row>
    <row r="114" spans="27:29" x14ac:dyDescent="0.25">
      <c r="AA114" s="117"/>
      <c r="AB114" s="103"/>
      <c r="AC114" s="65"/>
    </row>
    <row r="115" spans="27:29" x14ac:dyDescent="0.25">
      <c r="AA115" s="117"/>
      <c r="AB115" s="103"/>
      <c r="AC115" s="65"/>
    </row>
    <row r="116" spans="27:29" x14ac:dyDescent="0.25">
      <c r="AA116" s="117"/>
      <c r="AB116" s="103"/>
      <c r="AC116" s="65"/>
    </row>
    <row r="117" spans="27:29" x14ac:dyDescent="0.25">
      <c r="AA117" s="117"/>
      <c r="AB117" s="103"/>
      <c r="AC117" s="65"/>
    </row>
    <row r="118" spans="27:29" x14ac:dyDescent="0.25">
      <c r="AA118" s="117"/>
      <c r="AB118" s="103"/>
      <c r="AC118" s="65"/>
    </row>
    <row r="119" spans="27:29" x14ac:dyDescent="0.25">
      <c r="AA119" s="117"/>
      <c r="AB119" s="103"/>
      <c r="AC119" s="65"/>
    </row>
    <row r="120" spans="27:29" x14ac:dyDescent="0.25">
      <c r="AA120" s="117"/>
      <c r="AB120" s="103"/>
      <c r="AC120" s="65"/>
    </row>
    <row r="121" spans="27:29" x14ac:dyDescent="0.25">
      <c r="AA121" s="117"/>
      <c r="AB121" s="103"/>
      <c r="AC121" s="65"/>
    </row>
    <row r="122" spans="27:29" x14ac:dyDescent="0.25">
      <c r="AA122" s="117"/>
      <c r="AB122" s="103"/>
      <c r="AC122" s="65"/>
    </row>
    <row r="123" spans="27:29" x14ac:dyDescent="0.25">
      <c r="AA123" s="117"/>
      <c r="AB123" s="103"/>
      <c r="AC123" s="65"/>
    </row>
    <row r="124" spans="27:29" x14ac:dyDescent="0.25">
      <c r="AA124" s="117"/>
      <c r="AB124" s="119"/>
      <c r="AC124" s="65"/>
    </row>
    <row r="125" spans="27:29" x14ac:dyDescent="0.25">
      <c r="AA125" s="117"/>
      <c r="AB125" s="119"/>
      <c r="AC125" s="65"/>
    </row>
    <row r="126" spans="27:29" x14ac:dyDescent="0.25">
      <c r="AA126" s="117"/>
      <c r="AB126" s="119"/>
      <c r="AC126" s="65"/>
    </row>
    <row r="127" spans="27:29" x14ac:dyDescent="0.25">
      <c r="AA127" s="117"/>
      <c r="AB127" s="119"/>
      <c r="AC127" s="65"/>
    </row>
    <row r="128" spans="27:29" x14ac:dyDescent="0.25">
      <c r="AA128" s="117"/>
      <c r="AB128" s="119"/>
      <c r="AC128" s="65"/>
    </row>
    <row r="129" spans="27:29" x14ac:dyDescent="0.25">
      <c r="AA129" s="117"/>
      <c r="AB129" s="119"/>
      <c r="AC129" s="65"/>
    </row>
    <row r="130" spans="27:29" x14ac:dyDescent="0.25">
      <c r="AA130" s="117"/>
      <c r="AB130" s="119"/>
      <c r="AC130" s="65"/>
    </row>
    <row r="131" spans="27:29" x14ac:dyDescent="0.25">
      <c r="AA131" s="117"/>
      <c r="AB131" s="119"/>
      <c r="AC131" s="65"/>
    </row>
    <row r="132" spans="27:29" x14ac:dyDescent="0.25">
      <c r="AA132" s="117"/>
      <c r="AB132" s="119"/>
      <c r="AC132" s="65"/>
    </row>
    <row r="133" spans="27:29" x14ac:dyDescent="0.25">
      <c r="AA133" s="117"/>
      <c r="AB133" s="119"/>
      <c r="AC133" s="65"/>
    </row>
    <row r="134" spans="27:29" x14ac:dyDescent="0.25">
      <c r="AA134" s="117"/>
      <c r="AB134" s="119"/>
      <c r="AC134" s="65"/>
    </row>
    <row r="135" spans="27:29" x14ac:dyDescent="0.25">
      <c r="AA135" s="117"/>
      <c r="AB135" s="119"/>
      <c r="AC135" s="65"/>
    </row>
    <row r="136" spans="27:29" x14ac:dyDescent="0.25">
      <c r="AA136" s="117"/>
      <c r="AB136" s="119"/>
      <c r="AC136" s="65"/>
    </row>
    <row r="137" spans="27:29" x14ac:dyDescent="0.25">
      <c r="AA137" s="117"/>
      <c r="AB137" s="103"/>
      <c r="AC137" s="65"/>
    </row>
    <row r="138" spans="27:29" x14ac:dyDescent="0.25">
      <c r="AA138" s="117"/>
      <c r="AB138" s="103"/>
      <c r="AC138" s="65"/>
    </row>
    <row r="139" spans="27:29" x14ac:dyDescent="0.25">
      <c r="AA139" s="117"/>
      <c r="AB139" s="103"/>
      <c r="AC139" s="65"/>
    </row>
    <row r="140" spans="27:29" x14ac:dyDescent="0.25">
      <c r="AA140" s="117"/>
      <c r="AB140" s="103"/>
      <c r="AC140" s="65"/>
    </row>
    <row r="141" spans="27:29" x14ac:dyDescent="0.25">
      <c r="AA141" s="117"/>
      <c r="AB141" s="103"/>
      <c r="AC141" s="65"/>
    </row>
    <row r="142" spans="27:29" x14ac:dyDescent="0.25">
      <c r="AA142" s="117"/>
      <c r="AB142" s="103"/>
      <c r="AC142" s="65"/>
    </row>
    <row r="143" spans="27:29" x14ac:dyDescent="0.25">
      <c r="AA143" s="117"/>
      <c r="AB143" s="103"/>
      <c r="AC143" s="65"/>
    </row>
    <row r="144" spans="27:29" x14ac:dyDescent="0.25">
      <c r="AA144" s="117"/>
      <c r="AB144" s="103"/>
      <c r="AC144" s="65"/>
    </row>
    <row r="145" spans="27:29" x14ac:dyDescent="0.25">
      <c r="AA145" s="117"/>
      <c r="AB145" s="103"/>
      <c r="AC145" s="65"/>
    </row>
    <row r="146" spans="27:29" x14ac:dyDescent="0.25">
      <c r="AA146" s="117"/>
      <c r="AB146" s="103"/>
      <c r="AC146" s="65"/>
    </row>
    <row r="147" spans="27:29" x14ac:dyDescent="0.25">
      <c r="AA147" s="117"/>
      <c r="AB147" s="103"/>
      <c r="AC147" s="65"/>
    </row>
    <row r="148" spans="27:29" x14ac:dyDescent="0.25">
      <c r="AA148" s="117"/>
      <c r="AB148" s="103"/>
      <c r="AC148" s="65"/>
    </row>
    <row r="149" spans="27:29" x14ac:dyDescent="0.25">
      <c r="AA149" s="117"/>
      <c r="AB149" s="103"/>
      <c r="AC149" s="65"/>
    </row>
    <row r="150" spans="27:29" x14ac:dyDescent="0.25">
      <c r="AA150" s="117"/>
      <c r="AB150" s="103"/>
      <c r="AC150" s="65"/>
    </row>
    <row r="151" spans="27:29" x14ac:dyDescent="0.25">
      <c r="AA151" s="117"/>
      <c r="AB151" s="103"/>
      <c r="AC151" s="65"/>
    </row>
    <row r="152" spans="27:29" x14ac:dyDescent="0.25">
      <c r="AA152" s="117"/>
      <c r="AB152" s="103"/>
      <c r="AC152" s="65"/>
    </row>
    <row r="153" spans="27:29" x14ac:dyDescent="0.25">
      <c r="AA153" s="117"/>
      <c r="AB153" s="103"/>
      <c r="AC153" s="65"/>
    </row>
    <row r="154" spans="27:29" x14ac:dyDescent="0.25">
      <c r="AA154" s="117"/>
      <c r="AB154" s="119"/>
      <c r="AC154" s="65"/>
    </row>
    <row r="155" spans="27:29" x14ac:dyDescent="0.25">
      <c r="AA155" s="117"/>
      <c r="AB155" s="119"/>
      <c r="AC155" s="65"/>
    </row>
    <row r="156" spans="27:29" x14ac:dyDescent="0.25">
      <c r="AA156" s="117"/>
      <c r="AB156" s="119"/>
      <c r="AC156" s="65"/>
    </row>
    <row r="157" spans="27:29" x14ac:dyDescent="0.25">
      <c r="AA157" s="117"/>
      <c r="AB157" s="119"/>
      <c r="AC157" s="65"/>
    </row>
    <row r="158" spans="27:29" x14ac:dyDescent="0.25">
      <c r="AA158" s="117"/>
      <c r="AB158" s="119"/>
      <c r="AC158" s="65"/>
    </row>
    <row r="159" spans="27:29" x14ac:dyDescent="0.25">
      <c r="AA159" s="117"/>
      <c r="AB159" s="119"/>
      <c r="AC159" s="65"/>
    </row>
    <row r="160" spans="27:29" x14ac:dyDescent="0.25">
      <c r="AA160" s="117"/>
      <c r="AB160" s="119"/>
      <c r="AC160" s="65"/>
    </row>
    <row r="161" spans="27:29" x14ac:dyDescent="0.25">
      <c r="AA161" s="117"/>
      <c r="AB161" s="119"/>
      <c r="AC161" s="65"/>
    </row>
    <row r="162" spans="27:29" x14ac:dyDescent="0.25">
      <c r="AA162" s="117"/>
      <c r="AB162" s="119"/>
      <c r="AC162" s="65"/>
    </row>
    <row r="163" spans="27:29" x14ac:dyDescent="0.25">
      <c r="AA163" s="117"/>
      <c r="AB163" s="119"/>
      <c r="AC163" s="65"/>
    </row>
    <row r="164" spans="27:29" x14ac:dyDescent="0.25">
      <c r="AA164" s="117"/>
      <c r="AB164" s="119"/>
      <c r="AC164" s="65"/>
    </row>
    <row r="165" spans="27:29" x14ac:dyDescent="0.25">
      <c r="AA165" s="117"/>
      <c r="AB165" s="119"/>
      <c r="AC165" s="65"/>
    </row>
    <row r="166" spans="27:29" x14ac:dyDescent="0.25">
      <c r="AA166" s="117"/>
      <c r="AB166" s="119"/>
      <c r="AC166" s="65"/>
    </row>
    <row r="167" spans="27:29" x14ac:dyDescent="0.25">
      <c r="AA167" s="117"/>
      <c r="AB167" s="103"/>
      <c r="AC167" s="65"/>
    </row>
    <row r="168" spans="27:29" x14ac:dyDescent="0.25">
      <c r="AA168" s="117"/>
      <c r="AB168" s="103"/>
      <c r="AC168" s="65"/>
    </row>
    <row r="169" spans="27:29" x14ac:dyDescent="0.25">
      <c r="AA169" s="117"/>
      <c r="AB169" s="103"/>
      <c r="AC169" s="65"/>
    </row>
    <row r="170" spans="27:29" x14ac:dyDescent="0.25">
      <c r="AA170" s="117"/>
      <c r="AB170" s="103"/>
      <c r="AC170" s="65"/>
    </row>
    <row r="171" spans="27:29" x14ac:dyDescent="0.25">
      <c r="AA171" s="117"/>
      <c r="AB171" s="103"/>
      <c r="AC171" s="65"/>
    </row>
    <row r="172" spans="27:29" x14ac:dyDescent="0.25">
      <c r="AA172" s="117"/>
      <c r="AB172" s="103"/>
      <c r="AC172" s="65"/>
    </row>
    <row r="173" spans="27:29" x14ac:dyDescent="0.25">
      <c r="AA173" s="117"/>
      <c r="AB173" s="103"/>
      <c r="AC173" s="65"/>
    </row>
    <row r="174" spans="27:29" x14ac:dyDescent="0.25">
      <c r="AA174" s="117"/>
      <c r="AB174" s="103"/>
      <c r="AC174" s="65"/>
    </row>
    <row r="175" spans="27:29" x14ac:dyDescent="0.25">
      <c r="AA175" s="117"/>
      <c r="AB175" s="103"/>
      <c r="AC175" s="65"/>
    </row>
    <row r="176" spans="27:29" x14ac:dyDescent="0.25">
      <c r="AA176" s="117"/>
      <c r="AB176" s="103"/>
      <c r="AC176" s="65"/>
    </row>
    <row r="177" spans="27:29" x14ac:dyDescent="0.25">
      <c r="AA177" s="117"/>
      <c r="AB177" s="103"/>
      <c r="AC177" s="65"/>
    </row>
    <row r="178" spans="27:29" x14ac:dyDescent="0.25">
      <c r="AA178" s="117"/>
      <c r="AB178" s="103"/>
      <c r="AC178" s="65"/>
    </row>
    <row r="179" spans="27:29" x14ac:dyDescent="0.25">
      <c r="AA179" s="117"/>
      <c r="AB179" s="103"/>
      <c r="AC179" s="65"/>
    </row>
    <row r="180" spans="27:29" x14ac:dyDescent="0.25">
      <c r="AA180" s="117"/>
      <c r="AB180" s="103"/>
      <c r="AC180" s="65"/>
    </row>
    <row r="181" spans="27:29" x14ac:dyDescent="0.25">
      <c r="AA181" s="117"/>
      <c r="AB181" s="103"/>
      <c r="AC181" s="65"/>
    </row>
    <row r="182" spans="27:29" x14ac:dyDescent="0.25">
      <c r="AA182" s="117"/>
      <c r="AB182" s="103"/>
      <c r="AC182" s="65"/>
    </row>
    <row r="183" spans="27:29" x14ac:dyDescent="0.25">
      <c r="AA183" s="117"/>
      <c r="AB183" s="103"/>
      <c r="AC183" s="65"/>
    </row>
    <row r="184" spans="27:29" x14ac:dyDescent="0.25">
      <c r="AA184" s="117"/>
      <c r="AB184" s="119"/>
      <c r="AC184" s="65"/>
    </row>
    <row r="185" spans="27:29" x14ac:dyDescent="0.25">
      <c r="AA185" s="117"/>
      <c r="AB185" s="119"/>
      <c r="AC185" s="65"/>
    </row>
    <row r="186" spans="27:29" x14ac:dyDescent="0.25">
      <c r="AA186" s="117"/>
      <c r="AB186" s="119"/>
      <c r="AC186" s="65"/>
    </row>
    <row r="187" spans="27:29" x14ac:dyDescent="0.25">
      <c r="AA187" s="117"/>
      <c r="AB187" s="119"/>
      <c r="AC187" s="65"/>
    </row>
    <row r="188" spans="27:29" x14ac:dyDescent="0.25">
      <c r="AA188" s="117"/>
      <c r="AB188" s="119"/>
      <c r="AC188" s="65"/>
    </row>
    <row r="189" spans="27:29" x14ac:dyDescent="0.25">
      <c r="AA189" s="117"/>
      <c r="AB189" s="119"/>
      <c r="AC189" s="65"/>
    </row>
    <row r="190" spans="27:29" x14ac:dyDescent="0.25">
      <c r="AA190" s="117"/>
      <c r="AB190" s="119"/>
      <c r="AC190" s="65"/>
    </row>
    <row r="191" spans="27:29" x14ac:dyDescent="0.25">
      <c r="AA191" s="117"/>
      <c r="AB191" s="119"/>
      <c r="AC191" s="65"/>
    </row>
    <row r="192" spans="27:29" x14ac:dyDescent="0.25">
      <c r="AA192" s="117"/>
      <c r="AB192" s="119"/>
      <c r="AC192" s="65"/>
    </row>
    <row r="193" spans="27:29" x14ac:dyDescent="0.25">
      <c r="AA193" s="117"/>
      <c r="AB193" s="119"/>
      <c r="AC193" s="65"/>
    </row>
    <row r="194" spans="27:29" x14ac:dyDescent="0.25">
      <c r="AA194" s="117"/>
      <c r="AB194" s="119"/>
      <c r="AC194" s="65"/>
    </row>
    <row r="195" spans="27:29" x14ac:dyDescent="0.25">
      <c r="AA195" s="117"/>
      <c r="AB195" s="119"/>
      <c r="AC195" s="65"/>
    </row>
    <row r="196" spans="27:29" x14ac:dyDescent="0.25">
      <c r="AA196" s="117"/>
      <c r="AB196" s="119"/>
      <c r="AC196" s="65"/>
    </row>
    <row r="197" spans="27:29" x14ac:dyDescent="0.25">
      <c r="AA197" s="117"/>
      <c r="AB197" s="103"/>
      <c r="AC197" s="65"/>
    </row>
    <row r="198" spans="27:29" x14ac:dyDescent="0.25">
      <c r="AA198" s="117"/>
      <c r="AB198" s="103"/>
      <c r="AC198" s="65"/>
    </row>
    <row r="199" spans="27:29" x14ac:dyDescent="0.25">
      <c r="AA199" s="117"/>
      <c r="AB199" s="103"/>
      <c r="AC199" s="65"/>
    </row>
    <row r="200" spans="27:29" x14ac:dyDescent="0.25">
      <c r="AA200" s="117"/>
      <c r="AB200" s="103"/>
      <c r="AC200" s="65"/>
    </row>
    <row r="201" spans="27:29" x14ac:dyDescent="0.25">
      <c r="AA201" s="117"/>
      <c r="AB201" s="103"/>
      <c r="AC201" s="65"/>
    </row>
    <row r="202" spans="27:29" x14ac:dyDescent="0.25">
      <c r="AA202" s="117"/>
      <c r="AB202" s="103"/>
      <c r="AC202" s="65"/>
    </row>
    <row r="203" spans="27:29" x14ac:dyDescent="0.25">
      <c r="AA203" s="117"/>
      <c r="AB203" s="103"/>
      <c r="AC203" s="65"/>
    </row>
    <row r="204" spans="27:29" x14ac:dyDescent="0.25">
      <c r="AA204" s="117"/>
      <c r="AB204" s="103"/>
      <c r="AC204" s="65"/>
    </row>
    <row r="205" spans="27:29" x14ac:dyDescent="0.25">
      <c r="AA205" s="117"/>
      <c r="AB205" s="103"/>
      <c r="AC205" s="65"/>
    </row>
    <row r="206" spans="27:29" x14ac:dyDescent="0.25">
      <c r="AA206" s="117"/>
      <c r="AB206" s="103"/>
      <c r="AC206" s="65"/>
    </row>
    <row r="207" spans="27:29" x14ac:dyDescent="0.25">
      <c r="AA207" s="117"/>
      <c r="AB207" s="103"/>
      <c r="AC207" s="65"/>
    </row>
    <row r="208" spans="27:29" x14ac:dyDescent="0.25">
      <c r="AA208" s="117"/>
      <c r="AB208" s="103"/>
      <c r="AC208" s="65"/>
    </row>
    <row r="209" spans="27:29" x14ac:dyDescent="0.25">
      <c r="AA209" s="117"/>
      <c r="AB209" s="103"/>
      <c r="AC209" s="65"/>
    </row>
    <row r="210" spans="27:29" x14ac:dyDescent="0.25">
      <c r="AA210" s="117"/>
      <c r="AB210" s="103"/>
      <c r="AC210" s="65"/>
    </row>
    <row r="211" spans="27:29" x14ac:dyDescent="0.25">
      <c r="AA211" s="117"/>
      <c r="AB211" s="103"/>
      <c r="AC211" s="65"/>
    </row>
    <row r="212" spans="27:29" x14ac:dyDescent="0.25">
      <c r="AA212" s="117"/>
      <c r="AB212" s="103"/>
      <c r="AC212" s="65"/>
    </row>
    <row r="213" spans="27:29" x14ac:dyDescent="0.25">
      <c r="AA213" s="117"/>
      <c r="AB213" s="103"/>
      <c r="AC213" s="65"/>
    </row>
    <row r="214" spans="27:29" x14ac:dyDescent="0.25">
      <c r="AA214" s="117"/>
      <c r="AB214" s="119"/>
      <c r="AC214" s="65"/>
    </row>
    <row r="215" spans="27:29" x14ac:dyDescent="0.25">
      <c r="AA215" s="117"/>
      <c r="AB215" s="119"/>
      <c r="AC215" s="65"/>
    </row>
    <row r="216" spans="27:29" x14ac:dyDescent="0.25">
      <c r="AA216" s="117"/>
      <c r="AB216" s="119"/>
      <c r="AC216" s="65"/>
    </row>
    <row r="217" spans="27:29" x14ac:dyDescent="0.25">
      <c r="AA217" s="117"/>
      <c r="AB217" s="119"/>
      <c r="AC217" s="65"/>
    </row>
    <row r="218" spans="27:29" x14ac:dyDescent="0.25">
      <c r="AA218" s="117"/>
      <c r="AB218" s="119"/>
      <c r="AC218" s="65"/>
    </row>
    <row r="219" spans="27:29" x14ac:dyDescent="0.25">
      <c r="AA219" s="117"/>
      <c r="AB219" s="119"/>
      <c r="AC219" s="65"/>
    </row>
    <row r="220" spans="27:29" x14ac:dyDescent="0.25">
      <c r="AA220" s="117"/>
      <c r="AB220" s="119"/>
      <c r="AC220" s="65"/>
    </row>
    <row r="221" spans="27:29" x14ac:dyDescent="0.25">
      <c r="AA221" s="117"/>
      <c r="AB221" s="119"/>
      <c r="AC221" s="65"/>
    </row>
    <row r="222" spans="27:29" x14ac:dyDescent="0.25">
      <c r="AA222" s="117"/>
      <c r="AB222" s="119"/>
      <c r="AC222" s="65"/>
    </row>
    <row r="223" spans="27:29" x14ac:dyDescent="0.25">
      <c r="AA223" s="117"/>
      <c r="AB223" s="119"/>
      <c r="AC223" s="65"/>
    </row>
    <row r="224" spans="27:29" x14ac:dyDescent="0.25">
      <c r="AA224" s="117"/>
      <c r="AB224" s="119"/>
      <c r="AC224" s="65"/>
    </row>
    <row r="225" spans="27:29" x14ac:dyDescent="0.25">
      <c r="AA225" s="117"/>
      <c r="AB225" s="119"/>
      <c r="AC225" s="65"/>
    </row>
    <row r="226" spans="27:29" x14ac:dyDescent="0.25">
      <c r="AA226" s="117"/>
      <c r="AB226" s="119"/>
      <c r="AC226" s="65"/>
    </row>
    <row r="227" spans="27:29" x14ac:dyDescent="0.25">
      <c r="AA227" s="117"/>
      <c r="AB227" s="103"/>
      <c r="AC227" s="65"/>
    </row>
    <row r="228" spans="27:29" x14ac:dyDescent="0.25">
      <c r="AA228" s="117"/>
      <c r="AB228" s="103"/>
      <c r="AC228" s="65"/>
    </row>
    <row r="229" spans="27:29" x14ac:dyDescent="0.25">
      <c r="AA229" s="117"/>
      <c r="AB229" s="103"/>
      <c r="AC229" s="65"/>
    </row>
    <row r="230" spans="27:29" x14ac:dyDescent="0.25">
      <c r="AA230" s="117"/>
      <c r="AB230" s="103"/>
      <c r="AC230" s="65"/>
    </row>
    <row r="231" spans="27:29" x14ac:dyDescent="0.25">
      <c r="AA231" s="117"/>
      <c r="AB231" s="103"/>
      <c r="AC231" s="65"/>
    </row>
    <row r="232" spans="27:29" x14ac:dyDescent="0.25">
      <c r="AA232" s="117"/>
      <c r="AB232" s="103"/>
      <c r="AC232" s="65"/>
    </row>
    <row r="233" spans="27:29" x14ac:dyDescent="0.25">
      <c r="AA233" s="117"/>
      <c r="AB233" s="103"/>
      <c r="AC233" s="65"/>
    </row>
    <row r="234" spans="27:29" x14ac:dyDescent="0.25">
      <c r="AA234" s="117"/>
      <c r="AB234" s="103"/>
      <c r="AC234" s="65"/>
    </row>
    <row r="235" spans="27:29" x14ac:dyDescent="0.25">
      <c r="AA235" s="117"/>
      <c r="AB235" s="103"/>
      <c r="AC235" s="65"/>
    </row>
    <row r="236" spans="27:29" x14ac:dyDescent="0.25">
      <c r="AA236" s="117"/>
      <c r="AB236" s="103"/>
      <c r="AC236" s="65"/>
    </row>
    <row r="237" spans="27:29" x14ac:dyDescent="0.25">
      <c r="AA237" s="117"/>
      <c r="AB237" s="103"/>
      <c r="AC237" s="65"/>
    </row>
    <row r="238" spans="27:29" x14ac:dyDescent="0.25">
      <c r="AA238" s="117"/>
      <c r="AB238" s="103"/>
      <c r="AC238" s="65"/>
    </row>
    <row r="239" spans="27:29" x14ac:dyDescent="0.25">
      <c r="AA239" s="117"/>
      <c r="AB239" s="103"/>
      <c r="AC239" s="65"/>
    </row>
    <row r="240" spans="27:29" x14ac:dyDescent="0.25">
      <c r="AA240" s="117"/>
      <c r="AB240" s="103"/>
      <c r="AC240" s="65"/>
    </row>
    <row r="241" spans="27:29" x14ac:dyDescent="0.25">
      <c r="AA241" s="117"/>
      <c r="AB241" s="103"/>
      <c r="AC241" s="65"/>
    </row>
    <row r="242" spans="27:29" x14ac:dyDescent="0.25">
      <c r="AA242" s="117"/>
      <c r="AB242" s="103"/>
      <c r="AC242" s="65"/>
    </row>
    <row r="243" spans="27:29" x14ac:dyDescent="0.25">
      <c r="AA243" s="117"/>
      <c r="AB243" s="103"/>
      <c r="AC243" s="65"/>
    </row>
    <row r="244" spans="27:29" x14ac:dyDescent="0.25">
      <c r="AA244" s="117"/>
      <c r="AB244" s="119"/>
      <c r="AC244" s="65"/>
    </row>
    <row r="245" spans="27:29" x14ac:dyDescent="0.25">
      <c r="AA245" s="117"/>
      <c r="AB245" s="119"/>
      <c r="AC245" s="65"/>
    </row>
    <row r="246" spans="27:29" x14ac:dyDescent="0.25">
      <c r="AA246" s="117"/>
      <c r="AB246" s="119"/>
      <c r="AC246" s="65"/>
    </row>
    <row r="247" spans="27:29" x14ac:dyDescent="0.25">
      <c r="AA247" s="117"/>
      <c r="AB247" s="119"/>
      <c r="AC247" s="65"/>
    </row>
    <row r="248" spans="27:29" x14ac:dyDescent="0.25">
      <c r="AA248" s="117"/>
      <c r="AB248" s="119"/>
      <c r="AC248" s="65"/>
    </row>
    <row r="249" spans="27:29" x14ac:dyDescent="0.25">
      <c r="AA249" s="117"/>
      <c r="AB249" s="119"/>
      <c r="AC249" s="65"/>
    </row>
    <row r="250" spans="27:29" x14ac:dyDescent="0.25">
      <c r="AA250" s="117"/>
      <c r="AB250" s="119"/>
      <c r="AC250" s="65"/>
    </row>
    <row r="251" spans="27:29" x14ac:dyDescent="0.25">
      <c r="AA251" s="117"/>
      <c r="AB251" s="119"/>
      <c r="AC251" s="65"/>
    </row>
    <row r="252" spans="27:29" x14ac:dyDescent="0.25">
      <c r="AA252" s="117"/>
      <c r="AB252" s="119"/>
      <c r="AC252" s="65"/>
    </row>
    <row r="253" spans="27:29" x14ac:dyDescent="0.25">
      <c r="AA253" s="117"/>
      <c r="AB253" s="119"/>
      <c r="AC253" s="65"/>
    </row>
    <row r="254" spans="27:29" x14ac:dyDescent="0.25">
      <c r="AA254" s="117"/>
      <c r="AB254" s="119"/>
      <c r="AC254" s="65"/>
    </row>
    <row r="255" spans="27:29" x14ac:dyDescent="0.25">
      <c r="AA255" s="117"/>
      <c r="AB255" s="119"/>
      <c r="AC255" s="65"/>
    </row>
    <row r="256" spans="27:29" x14ac:dyDescent="0.25">
      <c r="AA256" s="117"/>
      <c r="AB256" s="119"/>
      <c r="AC256" s="65"/>
    </row>
    <row r="257" spans="27:29" x14ac:dyDescent="0.25">
      <c r="AA257" s="117"/>
      <c r="AB257" s="103"/>
      <c r="AC257" s="65"/>
    </row>
    <row r="258" spans="27:29" x14ac:dyDescent="0.25">
      <c r="AA258" s="117"/>
      <c r="AB258" s="103"/>
      <c r="AC258" s="65"/>
    </row>
    <row r="259" spans="27:29" x14ac:dyDescent="0.25">
      <c r="AA259" s="117"/>
      <c r="AB259" s="103"/>
      <c r="AC259" s="65"/>
    </row>
    <row r="260" spans="27:29" x14ac:dyDescent="0.25">
      <c r="AA260" s="117"/>
      <c r="AB260" s="103"/>
      <c r="AC260" s="65"/>
    </row>
    <row r="261" spans="27:29" x14ac:dyDescent="0.25">
      <c r="AA261" s="117"/>
      <c r="AB261" s="103"/>
      <c r="AC261" s="65"/>
    </row>
    <row r="262" spans="27:29" x14ac:dyDescent="0.25">
      <c r="AA262" s="117"/>
      <c r="AB262" s="103"/>
      <c r="AC262" s="65"/>
    </row>
    <row r="263" spans="27:29" x14ac:dyDescent="0.25">
      <c r="AA263" s="117"/>
      <c r="AB263" s="103"/>
      <c r="AC263" s="65"/>
    </row>
    <row r="264" spans="27:29" x14ac:dyDescent="0.25">
      <c r="AA264" s="117"/>
      <c r="AB264" s="103"/>
      <c r="AC264" s="65"/>
    </row>
    <row r="265" spans="27:29" x14ac:dyDescent="0.25">
      <c r="AA265" s="117"/>
      <c r="AB265" s="103"/>
      <c r="AC265" s="65"/>
    </row>
    <row r="266" spans="27:29" x14ac:dyDescent="0.25">
      <c r="AA266" s="117"/>
      <c r="AB266" s="103"/>
      <c r="AC266" s="65"/>
    </row>
    <row r="267" spans="27:29" x14ac:dyDescent="0.25">
      <c r="AA267" s="117"/>
      <c r="AB267" s="103"/>
      <c r="AC267" s="65"/>
    </row>
    <row r="268" spans="27:29" x14ac:dyDescent="0.25">
      <c r="AA268" s="117"/>
      <c r="AB268" s="103"/>
      <c r="AC268" s="65"/>
    </row>
    <row r="269" spans="27:29" x14ac:dyDescent="0.25">
      <c r="AA269" s="117"/>
      <c r="AB269" s="103"/>
      <c r="AC269" s="65"/>
    </row>
    <row r="270" spans="27:29" x14ac:dyDescent="0.25">
      <c r="AA270" s="117"/>
      <c r="AB270" s="103"/>
      <c r="AC270" s="65"/>
    </row>
    <row r="271" spans="27:29" x14ac:dyDescent="0.25">
      <c r="AA271" s="117"/>
      <c r="AB271" s="103"/>
      <c r="AC271" s="65"/>
    </row>
    <row r="272" spans="27:29" x14ac:dyDescent="0.25">
      <c r="AA272" s="117"/>
      <c r="AB272" s="103"/>
      <c r="AC272" s="65"/>
    </row>
    <row r="273" spans="27:29" x14ac:dyDescent="0.25">
      <c r="AA273" s="117"/>
      <c r="AB273" s="103"/>
      <c r="AC273" s="65"/>
    </row>
  </sheetData>
  <mergeCells count="5">
    <mergeCell ref="B2:B3"/>
    <mergeCell ref="C2:J2"/>
    <mergeCell ref="L2:L3"/>
    <mergeCell ref="X3:X4"/>
    <mergeCell ref="O3:W3"/>
  </mergeCells>
  <phoneticPr fontId="10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75"/>
  <sheetViews>
    <sheetView zoomScale="71" zoomScaleNormal="71" workbookViewId="0">
      <selection activeCell="C5" sqref="C5:K22"/>
    </sheetView>
  </sheetViews>
  <sheetFormatPr defaultRowHeight="15" x14ac:dyDescent="0.25"/>
  <cols>
    <col min="2" max="2" width="7.7109375" customWidth="1"/>
    <col min="3" max="12" width="9.85546875" customWidth="1"/>
    <col min="17" max="17" width="11.140625" customWidth="1"/>
    <col min="26" max="26" width="11.7109375" customWidth="1"/>
  </cols>
  <sheetData>
    <row r="1" spans="2:28" ht="26.25" x14ac:dyDescent="0.4">
      <c r="I1" s="219" t="s">
        <v>28</v>
      </c>
      <c r="J1" s="219"/>
      <c r="K1" s="219"/>
      <c r="L1" s="219"/>
      <c r="M1" s="219"/>
      <c r="N1" s="219"/>
      <c r="O1" s="219"/>
    </row>
    <row r="2" spans="2:28" x14ac:dyDescent="0.25">
      <c r="AA2" s="107"/>
      <c r="AB2" s="107"/>
    </row>
    <row r="3" spans="2:28" ht="15.75" x14ac:dyDescent="0.25">
      <c r="B3" s="220" t="s">
        <v>20</v>
      </c>
      <c r="C3" s="221" t="s">
        <v>21</v>
      </c>
      <c r="D3" s="222"/>
      <c r="E3" s="222"/>
      <c r="F3" s="222"/>
      <c r="G3" s="222"/>
      <c r="H3" s="222"/>
      <c r="I3" s="222"/>
      <c r="J3" s="223"/>
      <c r="K3" s="2"/>
      <c r="L3" s="224" t="s">
        <v>16</v>
      </c>
      <c r="N3" s="7" t="s">
        <v>22</v>
      </c>
      <c r="O3" s="16"/>
      <c r="P3" s="16"/>
      <c r="Q3" s="16"/>
      <c r="R3" s="16"/>
      <c r="S3" s="16"/>
      <c r="T3" s="16"/>
      <c r="U3" s="16"/>
      <c r="V3" s="16"/>
      <c r="W3" s="16"/>
      <c r="X3" s="17"/>
      <c r="Z3" s="134" t="s">
        <v>89</v>
      </c>
      <c r="AA3" s="134"/>
      <c r="AB3" s="122"/>
    </row>
    <row r="4" spans="2:28" ht="15.75" x14ac:dyDescent="0.25">
      <c r="B4" s="220"/>
      <c r="C4" s="8" t="s">
        <v>92</v>
      </c>
      <c r="D4" s="8" t="s">
        <v>93</v>
      </c>
      <c r="E4" s="8" t="s">
        <v>94</v>
      </c>
      <c r="F4" s="8" t="s">
        <v>95</v>
      </c>
      <c r="G4" s="8" t="s">
        <v>96</v>
      </c>
      <c r="H4" s="8" t="s">
        <v>97</v>
      </c>
      <c r="I4" s="8" t="s">
        <v>98</v>
      </c>
      <c r="J4" s="8" t="s">
        <v>99</v>
      </c>
      <c r="K4" s="8" t="s">
        <v>100</v>
      </c>
      <c r="L4" s="225"/>
      <c r="N4" s="207" t="s">
        <v>23</v>
      </c>
      <c r="O4" s="212" t="s">
        <v>13</v>
      </c>
      <c r="P4" s="213"/>
      <c r="Q4" s="213"/>
      <c r="R4" s="213"/>
      <c r="S4" s="213"/>
      <c r="T4" s="213"/>
      <c r="U4" s="213"/>
      <c r="V4" s="213"/>
      <c r="W4" s="214"/>
      <c r="X4" s="204" t="s">
        <v>15</v>
      </c>
      <c r="Z4" s="92" t="s">
        <v>48</v>
      </c>
      <c r="AA4" s="32">
        <f>STDEV(O6:O20)</f>
        <v>1.6952314071564163</v>
      </c>
      <c r="AB4" s="122"/>
    </row>
    <row r="5" spans="2:28" ht="15.75" x14ac:dyDescent="0.25">
      <c r="B5" s="9">
        <v>1</v>
      </c>
      <c r="C5" s="251">
        <v>3</v>
      </c>
      <c r="D5" s="251">
        <v>3</v>
      </c>
      <c r="E5" s="251">
        <v>4</v>
      </c>
      <c r="F5" s="251">
        <v>3</v>
      </c>
      <c r="G5" s="251">
        <v>3</v>
      </c>
      <c r="H5" s="251">
        <v>4</v>
      </c>
      <c r="I5" s="251">
        <v>3</v>
      </c>
      <c r="J5" s="251">
        <v>4</v>
      </c>
      <c r="K5" s="251">
        <v>3</v>
      </c>
      <c r="L5" s="2">
        <f t="shared" ref="L5:L22" si="0">SUM(C5:K5)</f>
        <v>30</v>
      </c>
      <c r="N5" s="209"/>
      <c r="O5" s="8" t="s">
        <v>48</v>
      </c>
      <c r="P5" s="8" t="s">
        <v>49</v>
      </c>
      <c r="Q5" s="8" t="s">
        <v>50</v>
      </c>
      <c r="R5" s="8" t="s">
        <v>51</v>
      </c>
      <c r="S5" s="8" t="s">
        <v>52</v>
      </c>
      <c r="T5" s="8" t="s">
        <v>53</v>
      </c>
      <c r="U5" s="8" t="s">
        <v>54</v>
      </c>
      <c r="V5" s="8" t="s">
        <v>55</v>
      </c>
      <c r="W5" s="8" t="s">
        <v>56</v>
      </c>
      <c r="X5" s="204"/>
      <c r="Z5" s="92" t="s">
        <v>49</v>
      </c>
      <c r="AA5" s="32">
        <f>STDEV(P6:P20)</f>
        <v>1.8014544388460385</v>
      </c>
      <c r="AB5" s="122"/>
    </row>
    <row r="6" spans="2:28" ht="15.75" x14ac:dyDescent="0.25">
      <c r="B6" s="9">
        <v>2</v>
      </c>
      <c r="C6" s="251">
        <v>4</v>
      </c>
      <c r="D6" s="251">
        <v>4</v>
      </c>
      <c r="E6" s="251">
        <v>4</v>
      </c>
      <c r="F6" s="251">
        <v>4</v>
      </c>
      <c r="G6" s="251">
        <v>4</v>
      </c>
      <c r="H6" s="251">
        <v>4</v>
      </c>
      <c r="I6" s="251">
        <v>4</v>
      </c>
      <c r="J6" s="251">
        <v>4</v>
      </c>
      <c r="K6" s="251">
        <v>4</v>
      </c>
      <c r="L6" s="2">
        <f t="shared" si="0"/>
        <v>36</v>
      </c>
      <c r="N6" s="10">
        <v>1</v>
      </c>
      <c r="O6" s="11">
        <v>3.5</v>
      </c>
      <c r="P6" s="11">
        <v>3.5</v>
      </c>
      <c r="Q6" s="11">
        <v>8</v>
      </c>
      <c r="R6" s="11">
        <v>3.5</v>
      </c>
      <c r="S6" s="11">
        <v>3.5</v>
      </c>
      <c r="T6" s="11">
        <v>8</v>
      </c>
      <c r="U6" s="11">
        <v>3.5</v>
      </c>
      <c r="V6" s="11">
        <v>8</v>
      </c>
      <c r="W6" s="11">
        <v>3.5</v>
      </c>
      <c r="X6" s="12">
        <f>SUM(O6:W6)</f>
        <v>45</v>
      </c>
      <c r="Z6" s="92" t="s">
        <v>50</v>
      </c>
      <c r="AA6" s="32">
        <f>STDEV(Q6:Q20)</f>
        <v>2.0788046015507495</v>
      </c>
      <c r="AB6" s="122"/>
    </row>
    <row r="7" spans="2:28" ht="15.75" x14ac:dyDescent="0.25">
      <c r="B7" s="9">
        <v>3</v>
      </c>
      <c r="C7" s="251">
        <v>2</v>
      </c>
      <c r="D7" s="251">
        <v>2</v>
      </c>
      <c r="E7" s="251">
        <v>4</v>
      </c>
      <c r="F7" s="251">
        <v>2</v>
      </c>
      <c r="G7" s="251">
        <v>4</v>
      </c>
      <c r="H7" s="251">
        <v>2</v>
      </c>
      <c r="I7" s="251">
        <v>4</v>
      </c>
      <c r="J7" s="251">
        <v>4</v>
      </c>
      <c r="K7" s="251">
        <v>2</v>
      </c>
      <c r="L7" s="2">
        <f t="shared" si="0"/>
        <v>26</v>
      </c>
      <c r="N7" s="10">
        <v>2</v>
      </c>
      <c r="O7" s="11">
        <v>5</v>
      </c>
      <c r="P7" s="11">
        <v>5</v>
      </c>
      <c r="Q7" s="11">
        <v>5</v>
      </c>
      <c r="R7" s="11">
        <v>5</v>
      </c>
      <c r="S7" s="11">
        <v>5</v>
      </c>
      <c r="T7" s="11">
        <v>5</v>
      </c>
      <c r="U7" s="11">
        <v>5</v>
      </c>
      <c r="V7" s="11">
        <v>5</v>
      </c>
      <c r="W7" s="11">
        <v>5</v>
      </c>
      <c r="X7" s="12">
        <f>SUM(O7:W7)</f>
        <v>45</v>
      </c>
      <c r="Z7" s="92" t="s">
        <v>51</v>
      </c>
      <c r="AA7" s="32">
        <f>STDEV(R6:R20)</f>
        <v>2.0655911179772892</v>
      </c>
      <c r="AB7" s="122"/>
    </row>
    <row r="8" spans="2:28" ht="15.75" x14ac:dyDescent="0.25">
      <c r="B8" s="9">
        <v>4</v>
      </c>
      <c r="C8" s="251">
        <v>4</v>
      </c>
      <c r="D8" s="251">
        <v>3</v>
      </c>
      <c r="E8" s="251">
        <v>3</v>
      </c>
      <c r="F8" s="251">
        <v>4</v>
      </c>
      <c r="G8" s="251">
        <v>4</v>
      </c>
      <c r="H8" s="251">
        <v>2</v>
      </c>
      <c r="I8" s="251">
        <v>4</v>
      </c>
      <c r="J8" s="251">
        <v>4</v>
      </c>
      <c r="K8" s="251">
        <v>3</v>
      </c>
      <c r="L8" s="2">
        <f t="shared" si="0"/>
        <v>31</v>
      </c>
      <c r="N8" s="10">
        <v>3</v>
      </c>
      <c r="O8" s="11">
        <v>3</v>
      </c>
      <c r="P8" s="11">
        <v>3</v>
      </c>
      <c r="Q8" s="11">
        <v>7.5</v>
      </c>
      <c r="R8" s="11">
        <v>3</v>
      </c>
      <c r="S8" s="11">
        <v>7.5</v>
      </c>
      <c r="T8" s="11">
        <v>3</v>
      </c>
      <c r="U8" s="11">
        <v>7.5</v>
      </c>
      <c r="V8" s="11">
        <v>7.5</v>
      </c>
      <c r="W8" s="11">
        <v>3</v>
      </c>
      <c r="X8" s="12">
        <f>SUM(O8:W8)</f>
        <v>45</v>
      </c>
      <c r="Z8" s="92" t="s">
        <v>52</v>
      </c>
      <c r="AA8" s="32">
        <f>STDEV(S6:S20)</f>
        <v>1.9681995640202556</v>
      </c>
      <c r="AB8" s="122"/>
    </row>
    <row r="9" spans="2:28" ht="15.75" x14ac:dyDescent="0.25">
      <c r="B9" s="9">
        <v>5</v>
      </c>
      <c r="C9" s="251">
        <v>2</v>
      </c>
      <c r="D9" s="251">
        <v>4</v>
      </c>
      <c r="E9" s="251">
        <v>2</v>
      </c>
      <c r="F9" s="251">
        <v>4</v>
      </c>
      <c r="G9" s="251">
        <v>4</v>
      </c>
      <c r="H9" s="251">
        <v>2</v>
      </c>
      <c r="I9" s="251">
        <v>4</v>
      </c>
      <c r="J9" s="251">
        <v>4</v>
      </c>
      <c r="K9" s="251">
        <v>4</v>
      </c>
      <c r="L9" s="2">
        <f t="shared" si="0"/>
        <v>30</v>
      </c>
      <c r="N9" s="10">
        <v>4</v>
      </c>
      <c r="O9" s="11">
        <v>7</v>
      </c>
      <c r="P9" s="11">
        <v>3</v>
      </c>
      <c r="Q9" s="11">
        <v>3</v>
      </c>
      <c r="R9" s="11">
        <v>7</v>
      </c>
      <c r="S9" s="11">
        <v>7</v>
      </c>
      <c r="T9" s="11">
        <v>1</v>
      </c>
      <c r="U9" s="11">
        <v>7</v>
      </c>
      <c r="V9" s="11">
        <v>7</v>
      </c>
      <c r="W9" s="11">
        <v>3</v>
      </c>
      <c r="X9" s="12">
        <f>SUM(O9:W9)</f>
        <v>45</v>
      </c>
      <c r="Z9" s="92" t="s">
        <v>53</v>
      </c>
      <c r="AA9" s="32">
        <f>STDEV(T6:T20)</f>
        <v>2.1778101714468003</v>
      </c>
      <c r="AB9" s="122"/>
    </row>
    <row r="10" spans="2:28" ht="15.75" x14ac:dyDescent="0.25">
      <c r="B10" s="9">
        <v>6</v>
      </c>
      <c r="C10" s="251">
        <v>4</v>
      </c>
      <c r="D10" s="251">
        <v>4</v>
      </c>
      <c r="E10" s="251">
        <v>4</v>
      </c>
      <c r="F10" s="251">
        <v>4</v>
      </c>
      <c r="G10" s="251">
        <v>4</v>
      </c>
      <c r="H10" s="251">
        <v>4</v>
      </c>
      <c r="I10" s="251">
        <v>4</v>
      </c>
      <c r="J10" s="251">
        <v>4</v>
      </c>
      <c r="K10" s="251">
        <v>4</v>
      </c>
      <c r="L10" s="2">
        <f t="shared" si="0"/>
        <v>36</v>
      </c>
      <c r="N10" s="10">
        <v>5</v>
      </c>
      <c r="O10" s="11">
        <v>2</v>
      </c>
      <c r="P10" s="11">
        <v>6.5</v>
      </c>
      <c r="Q10" s="11">
        <v>2</v>
      </c>
      <c r="R10" s="89">
        <v>6.5</v>
      </c>
      <c r="S10" s="11">
        <v>6.5</v>
      </c>
      <c r="T10" s="11">
        <v>2</v>
      </c>
      <c r="U10" s="11">
        <v>6.5</v>
      </c>
      <c r="V10" s="11">
        <v>6.5</v>
      </c>
      <c r="W10" s="11">
        <v>6.5</v>
      </c>
      <c r="X10" s="12">
        <f t="shared" ref="X10:X20" si="1">SUM(O10:W10)</f>
        <v>45</v>
      </c>
      <c r="Z10" s="92" t="s">
        <v>54</v>
      </c>
      <c r="AA10" s="32">
        <f>STDEV(U6:U20)</f>
        <v>1.9073791542572858</v>
      </c>
      <c r="AB10" s="122"/>
    </row>
    <row r="11" spans="2:28" ht="15.75" x14ac:dyDescent="0.25">
      <c r="B11" s="9">
        <v>7</v>
      </c>
      <c r="C11" s="251">
        <v>4</v>
      </c>
      <c r="D11" s="251">
        <v>5</v>
      </c>
      <c r="E11" s="251">
        <v>5</v>
      </c>
      <c r="F11" s="251">
        <v>5</v>
      </c>
      <c r="G11" s="251">
        <v>4</v>
      </c>
      <c r="H11" s="251">
        <v>4</v>
      </c>
      <c r="I11" s="251">
        <v>5</v>
      </c>
      <c r="J11" s="251">
        <v>4</v>
      </c>
      <c r="K11" s="251">
        <v>4</v>
      </c>
      <c r="L11" s="2">
        <f t="shared" si="0"/>
        <v>40</v>
      </c>
      <c r="N11" s="10">
        <v>6</v>
      </c>
      <c r="O11" s="11">
        <v>5</v>
      </c>
      <c r="P11" s="11">
        <v>5</v>
      </c>
      <c r="Q11" s="11">
        <v>5</v>
      </c>
      <c r="R11" s="11">
        <v>5</v>
      </c>
      <c r="S11" s="11">
        <v>5</v>
      </c>
      <c r="T11" s="11">
        <v>5</v>
      </c>
      <c r="U11" s="11">
        <v>5</v>
      </c>
      <c r="V11" s="11">
        <v>5</v>
      </c>
      <c r="W11" s="11">
        <v>5</v>
      </c>
      <c r="X11" s="12">
        <f>SUM(O11:W11)</f>
        <v>45</v>
      </c>
      <c r="Z11" s="92" t="s">
        <v>55</v>
      </c>
      <c r="AA11" s="32">
        <f>STDEV(V6:V20)</f>
        <v>1.3947179267644394</v>
      </c>
      <c r="AB11" s="122"/>
    </row>
    <row r="12" spans="2:28" ht="15.75" x14ac:dyDescent="0.25">
      <c r="B12" s="9">
        <v>8</v>
      </c>
      <c r="C12" s="251">
        <v>4</v>
      </c>
      <c r="D12" s="251">
        <v>4</v>
      </c>
      <c r="E12" s="251">
        <v>4</v>
      </c>
      <c r="F12" s="251">
        <v>4</v>
      </c>
      <c r="G12" s="251">
        <v>4</v>
      </c>
      <c r="H12" s="251">
        <v>4</v>
      </c>
      <c r="I12" s="251">
        <v>4</v>
      </c>
      <c r="J12" s="251">
        <v>4</v>
      </c>
      <c r="K12" s="251">
        <v>4</v>
      </c>
      <c r="L12" s="2">
        <f t="shared" si="0"/>
        <v>36</v>
      </c>
      <c r="N12" s="10">
        <v>7</v>
      </c>
      <c r="O12" s="11">
        <v>3</v>
      </c>
      <c r="P12" s="11">
        <v>7.5</v>
      </c>
      <c r="Q12" s="11">
        <v>7.5</v>
      </c>
      <c r="R12" s="11">
        <v>7.5</v>
      </c>
      <c r="S12" s="11">
        <v>3</v>
      </c>
      <c r="T12" s="11">
        <v>3</v>
      </c>
      <c r="U12" s="11">
        <v>7.5</v>
      </c>
      <c r="V12" s="11">
        <v>3</v>
      </c>
      <c r="W12" s="11">
        <v>3</v>
      </c>
      <c r="X12" s="12">
        <f t="shared" si="1"/>
        <v>45</v>
      </c>
      <c r="Z12" s="92" t="s">
        <v>56</v>
      </c>
      <c r="AA12" s="32">
        <f>STDEV(W6:W20)</f>
        <v>1.6417180315870616</v>
      </c>
      <c r="AB12" s="122"/>
    </row>
    <row r="13" spans="2:28" ht="15.75" x14ac:dyDescent="0.25">
      <c r="B13" s="9">
        <v>9</v>
      </c>
      <c r="C13" s="251">
        <v>4</v>
      </c>
      <c r="D13" s="251">
        <v>4</v>
      </c>
      <c r="E13" s="251">
        <v>4</v>
      </c>
      <c r="F13" s="251">
        <v>4</v>
      </c>
      <c r="G13" s="251">
        <v>3</v>
      </c>
      <c r="H13" s="251">
        <v>4</v>
      </c>
      <c r="I13" s="251">
        <v>4</v>
      </c>
      <c r="J13" s="251">
        <v>4</v>
      </c>
      <c r="K13" s="251">
        <v>4</v>
      </c>
      <c r="L13" s="2">
        <f t="shared" si="0"/>
        <v>35</v>
      </c>
      <c r="N13" s="10">
        <v>8</v>
      </c>
      <c r="O13" s="11">
        <v>5</v>
      </c>
      <c r="P13" s="11">
        <v>5</v>
      </c>
      <c r="Q13" s="11">
        <v>5</v>
      </c>
      <c r="R13" s="11">
        <v>5</v>
      </c>
      <c r="S13" s="11">
        <v>5</v>
      </c>
      <c r="T13" s="11">
        <v>5</v>
      </c>
      <c r="U13" s="11">
        <v>5</v>
      </c>
      <c r="V13" s="11">
        <v>5</v>
      </c>
      <c r="W13" s="11">
        <v>5</v>
      </c>
      <c r="X13" s="12">
        <f t="shared" si="1"/>
        <v>45</v>
      </c>
      <c r="AA13" s="117"/>
      <c r="AB13" s="122"/>
    </row>
    <row r="14" spans="2:28" ht="15.75" x14ac:dyDescent="0.25">
      <c r="B14" s="9">
        <v>10</v>
      </c>
      <c r="C14" s="251">
        <v>2</v>
      </c>
      <c r="D14" s="251">
        <v>2</v>
      </c>
      <c r="E14" s="251">
        <v>2</v>
      </c>
      <c r="F14" s="251">
        <v>4</v>
      </c>
      <c r="G14" s="251">
        <v>2</v>
      </c>
      <c r="H14" s="251">
        <v>2</v>
      </c>
      <c r="I14" s="251">
        <v>4</v>
      </c>
      <c r="J14" s="251">
        <v>4</v>
      </c>
      <c r="K14" s="251">
        <v>2</v>
      </c>
      <c r="L14" s="2">
        <f t="shared" si="0"/>
        <v>24</v>
      </c>
      <c r="N14" s="10">
        <v>9</v>
      </c>
      <c r="O14" s="11">
        <v>5.5</v>
      </c>
      <c r="P14" s="11">
        <v>5.5</v>
      </c>
      <c r="Q14" s="11">
        <v>5.5</v>
      </c>
      <c r="R14" s="11">
        <v>5.5</v>
      </c>
      <c r="S14" s="11">
        <v>1</v>
      </c>
      <c r="T14" s="11">
        <v>5.5</v>
      </c>
      <c r="U14" s="11">
        <v>5.5</v>
      </c>
      <c r="V14" s="11">
        <v>5.5</v>
      </c>
      <c r="W14" s="11">
        <v>5.5</v>
      </c>
      <c r="X14" s="12">
        <f t="shared" si="1"/>
        <v>45</v>
      </c>
      <c r="AA14" s="117"/>
      <c r="AB14" s="122"/>
    </row>
    <row r="15" spans="2:28" ht="15.75" x14ac:dyDescent="0.25">
      <c r="B15" s="9">
        <v>11</v>
      </c>
      <c r="C15" s="251">
        <v>2</v>
      </c>
      <c r="D15" s="251">
        <v>2</v>
      </c>
      <c r="E15" s="251">
        <v>3</v>
      </c>
      <c r="F15" s="251">
        <v>3</v>
      </c>
      <c r="G15" s="251">
        <v>4</v>
      </c>
      <c r="H15" s="251">
        <v>2</v>
      </c>
      <c r="I15" s="251">
        <v>4</v>
      </c>
      <c r="J15" s="251">
        <v>4</v>
      </c>
      <c r="K15" s="251">
        <v>4</v>
      </c>
      <c r="L15" s="2">
        <f t="shared" si="0"/>
        <v>28</v>
      </c>
      <c r="N15" s="10">
        <v>10</v>
      </c>
      <c r="O15" s="11">
        <v>3.5</v>
      </c>
      <c r="P15" s="11">
        <v>3.5</v>
      </c>
      <c r="Q15" s="11">
        <v>3.5</v>
      </c>
      <c r="R15" s="11">
        <v>8</v>
      </c>
      <c r="S15" s="11">
        <v>3.5</v>
      </c>
      <c r="T15" s="11">
        <v>3.5</v>
      </c>
      <c r="U15" s="11">
        <v>8</v>
      </c>
      <c r="V15" s="11">
        <v>8</v>
      </c>
      <c r="W15" s="11">
        <v>3.5</v>
      </c>
      <c r="X15" s="12">
        <f t="shared" si="1"/>
        <v>45</v>
      </c>
      <c r="AA15" s="117"/>
      <c r="AB15" s="122"/>
    </row>
    <row r="16" spans="2:28" ht="15.75" x14ac:dyDescent="0.25">
      <c r="B16" s="9">
        <v>12</v>
      </c>
      <c r="C16" s="251">
        <v>3</v>
      </c>
      <c r="D16" s="251">
        <v>3</v>
      </c>
      <c r="E16" s="251">
        <v>4</v>
      </c>
      <c r="F16" s="251">
        <v>2</v>
      </c>
      <c r="G16" s="251">
        <v>4</v>
      </c>
      <c r="H16" s="251">
        <v>4</v>
      </c>
      <c r="I16" s="251">
        <v>3</v>
      </c>
      <c r="J16" s="251">
        <v>4</v>
      </c>
      <c r="K16" s="251">
        <v>4</v>
      </c>
      <c r="L16" s="2">
        <f t="shared" si="0"/>
        <v>31</v>
      </c>
      <c r="N16" s="10">
        <v>11</v>
      </c>
      <c r="O16" s="11">
        <v>2</v>
      </c>
      <c r="P16" s="11">
        <v>2</v>
      </c>
      <c r="Q16" s="11">
        <v>4.5</v>
      </c>
      <c r="R16" s="11">
        <v>4.5</v>
      </c>
      <c r="S16" s="11">
        <v>7.5</v>
      </c>
      <c r="T16" s="11">
        <v>2</v>
      </c>
      <c r="U16" s="11">
        <v>7.5</v>
      </c>
      <c r="V16" s="11">
        <v>7.5</v>
      </c>
      <c r="W16" s="11">
        <v>7.5</v>
      </c>
      <c r="X16" s="12">
        <f>SUM(O16:W16)</f>
        <v>45</v>
      </c>
      <c r="AA16" s="117"/>
      <c r="AB16" s="106"/>
    </row>
    <row r="17" spans="2:28" ht="15.75" x14ac:dyDescent="0.25">
      <c r="B17" s="9">
        <v>13</v>
      </c>
      <c r="C17" s="251">
        <v>2</v>
      </c>
      <c r="D17" s="251">
        <v>4</v>
      </c>
      <c r="E17" s="251">
        <v>4</v>
      </c>
      <c r="F17" s="251">
        <v>3</v>
      </c>
      <c r="G17" s="251">
        <v>4</v>
      </c>
      <c r="H17" s="251">
        <v>4</v>
      </c>
      <c r="I17" s="251">
        <v>2</v>
      </c>
      <c r="J17" s="251">
        <v>4</v>
      </c>
      <c r="K17" s="251">
        <v>3</v>
      </c>
      <c r="L17" s="2">
        <f t="shared" si="0"/>
        <v>30</v>
      </c>
      <c r="N17" s="10">
        <v>12</v>
      </c>
      <c r="O17" s="11">
        <v>3</v>
      </c>
      <c r="P17" s="11">
        <v>3</v>
      </c>
      <c r="Q17" s="11">
        <v>7</v>
      </c>
      <c r="R17" s="11">
        <v>1</v>
      </c>
      <c r="S17" s="11">
        <v>7</v>
      </c>
      <c r="T17" s="11">
        <v>7</v>
      </c>
      <c r="U17" s="11">
        <v>3</v>
      </c>
      <c r="V17" s="11">
        <v>7</v>
      </c>
      <c r="W17" s="11">
        <v>7</v>
      </c>
      <c r="X17" s="12">
        <f t="shared" si="1"/>
        <v>45</v>
      </c>
      <c r="AA17" s="117"/>
      <c r="AB17" s="106"/>
    </row>
    <row r="18" spans="2:28" ht="15.75" x14ac:dyDescent="0.25">
      <c r="B18" s="9">
        <v>14</v>
      </c>
      <c r="C18" s="251">
        <v>2</v>
      </c>
      <c r="D18" s="251">
        <v>2</v>
      </c>
      <c r="E18" s="251">
        <v>2</v>
      </c>
      <c r="F18" s="251">
        <v>2</v>
      </c>
      <c r="G18" s="251">
        <v>4</v>
      </c>
      <c r="H18" s="251">
        <v>4</v>
      </c>
      <c r="I18" s="251">
        <v>4</v>
      </c>
      <c r="J18" s="251">
        <v>4</v>
      </c>
      <c r="K18" s="251">
        <v>4</v>
      </c>
      <c r="L18" s="2">
        <f t="shared" si="0"/>
        <v>28</v>
      </c>
      <c r="N18" s="10">
        <v>13</v>
      </c>
      <c r="O18" s="11">
        <v>1.5</v>
      </c>
      <c r="P18" s="11">
        <v>7</v>
      </c>
      <c r="Q18" s="11">
        <v>7</v>
      </c>
      <c r="R18" s="11">
        <v>3.5</v>
      </c>
      <c r="S18" s="11">
        <v>7</v>
      </c>
      <c r="T18" s="11">
        <v>7</v>
      </c>
      <c r="U18" s="11">
        <v>1.5</v>
      </c>
      <c r="V18" s="11">
        <v>7</v>
      </c>
      <c r="W18" s="11">
        <v>3.5</v>
      </c>
      <c r="X18" s="12">
        <f t="shared" si="1"/>
        <v>45</v>
      </c>
      <c r="AA18" s="117"/>
      <c r="AB18" s="106"/>
    </row>
    <row r="19" spans="2:28" ht="15.75" x14ac:dyDescent="0.25">
      <c r="B19" s="9">
        <v>15</v>
      </c>
      <c r="C19" s="251">
        <v>4</v>
      </c>
      <c r="D19" s="251">
        <v>2</v>
      </c>
      <c r="E19" s="251">
        <v>2</v>
      </c>
      <c r="F19" s="251">
        <v>2</v>
      </c>
      <c r="G19" s="251">
        <v>4</v>
      </c>
      <c r="H19" s="251">
        <v>4</v>
      </c>
      <c r="I19" s="251">
        <v>4</v>
      </c>
      <c r="J19" s="251">
        <v>4</v>
      </c>
      <c r="K19" s="251">
        <v>4</v>
      </c>
      <c r="L19" s="2">
        <f t="shared" si="0"/>
        <v>30</v>
      </c>
      <c r="N19" s="10">
        <v>14</v>
      </c>
      <c r="O19" s="13">
        <v>2.5</v>
      </c>
      <c r="P19" s="13">
        <v>2.5</v>
      </c>
      <c r="Q19" s="13">
        <v>2.5</v>
      </c>
      <c r="R19" s="13">
        <v>2.5</v>
      </c>
      <c r="S19" s="13">
        <v>7</v>
      </c>
      <c r="T19" s="13">
        <v>7</v>
      </c>
      <c r="U19" s="13">
        <v>7</v>
      </c>
      <c r="V19" s="13">
        <v>7</v>
      </c>
      <c r="W19" s="13">
        <v>7</v>
      </c>
      <c r="X19" s="12">
        <f t="shared" si="1"/>
        <v>45</v>
      </c>
      <c r="AA19" s="117"/>
      <c r="AB19" s="106"/>
    </row>
    <row r="20" spans="2:28" ht="15.75" x14ac:dyDescent="0.25">
      <c r="B20" s="9">
        <v>16</v>
      </c>
      <c r="C20" s="251"/>
      <c r="D20" s="251"/>
      <c r="E20" s="251"/>
      <c r="F20" s="251"/>
      <c r="G20" s="251"/>
      <c r="H20" s="251"/>
      <c r="I20" s="251"/>
      <c r="J20" s="251"/>
      <c r="K20" s="251"/>
      <c r="L20" s="2">
        <f t="shared" si="0"/>
        <v>0</v>
      </c>
      <c r="N20" s="10">
        <v>15</v>
      </c>
      <c r="O20" s="13">
        <v>6.5</v>
      </c>
      <c r="P20" s="13">
        <v>2</v>
      </c>
      <c r="Q20" s="13">
        <v>2</v>
      </c>
      <c r="R20" s="13">
        <v>2</v>
      </c>
      <c r="S20" s="13">
        <v>6.5</v>
      </c>
      <c r="T20" s="13">
        <v>6.5</v>
      </c>
      <c r="U20" s="13">
        <v>6.5</v>
      </c>
      <c r="V20" s="13">
        <v>6.5</v>
      </c>
      <c r="W20" s="13">
        <v>6.5</v>
      </c>
      <c r="X20" s="12">
        <f t="shared" si="1"/>
        <v>45</v>
      </c>
      <c r="AA20" s="117"/>
      <c r="AB20" s="106"/>
    </row>
    <row r="21" spans="2:28" ht="15.75" x14ac:dyDescent="0.25">
      <c r="B21" s="9">
        <v>17</v>
      </c>
      <c r="C21" s="251"/>
      <c r="D21" s="251"/>
      <c r="E21" s="251"/>
      <c r="F21" s="251"/>
      <c r="G21" s="251"/>
      <c r="H21" s="251"/>
      <c r="I21" s="251"/>
      <c r="J21" s="251"/>
      <c r="K21" s="251"/>
      <c r="L21" s="2">
        <f t="shared" si="0"/>
        <v>0</v>
      </c>
      <c r="N21" s="12" t="s">
        <v>15</v>
      </c>
      <c r="O21" s="14">
        <f t="shared" ref="O21:W21" si="2">SUM(O6:O20)</f>
        <v>58</v>
      </c>
      <c r="P21" s="14">
        <f t="shared" si="2"/>
        <v>64</v>
      </c>
      <c r="Q21" s="14">
        <f t="shared" si="2"/>
        <v>75</v>
      </c>
      <c r="R21" s="14">
        <f t="shared" si="2"/>
        <v>69.5</v>
      </c>
      <c r="S21" s="14">
        <f t="shared" si="2"/>
        <v>82</v>
      </c>
      <c r="T21" s="14">
        <f t="shared" si="2"/>
        <v>70.5</v>
      </c>
      <c r="U21" s="14">
        <f t="shared" si="2"/>
        <v>86</v>
      </c>
      <c r="V21" s="14">
        <f t="shared" si="2"/>
        <v>95.5</v>
      </c>
      <c r="W21" s="14">
        <f t="shared" si="2"/>
        <v>74.5</v>
      </c>
      <c r="X21" s="15"/>
      <c r="AA21" s="117"/>
      <c r="AB21" s="106"/>
    </row>
    <row r="22" spans="2:28" ht="15.75" x14ac:dyDescent="0.25">
      <c r="B22" s="9">
        <v>18</v>
      </c>
      <c r="C22" s="251"/>
      <c r="D22" s="251"/>
      <c r="E22" s="251"/>
      <c r="F22" s="251"/>
      <c r="G22" s="251"/>
      <c r="H22" s="251"/>
      <c r="I22" s="251"/>
      <c r="J22" s="251"/>
      <c r="K22" s="251"/>
      <c r="L22" s="2">
        <f t="shared" si="0"/>
        <v>0</v>
      </c>
      <c r="N22" s="12" t="s">
        <v>26</v>
      </c>
      <c r="O22" s="93">
        <f t="shared" ref="O22:W22" si="3">AVERAGE(O6:O20)</f>
        <v>3.8666666666666667</v>
      </c>
      <c r="P22" s="93">
        <f t="shared" si="3"/>
        <v>4.2666666666666666</v>
      </c>
      <c r="Q22" s="93">
        <f t="shared" si="3"/>
        <v>5</v>
      </c>
      <c r="R22" s="93">
        <f t="shared" si="3"/>
        <v>4.6333333333333337</v>
      </c>
      <c r="S22" s="93">
        <f t="shared" si="3"/>
        <v>5.4666666666666668</v>
      </c>
      <c r="T22" s="93">
        <f t="shared" si="3"/>
        <v>4.7</v>
      </c>
      <c r="U22" s="93">
        <f t="shared" si="3"/>
        <v>5.7333333333333334</v>
      </c>
      <c r="V22" s="93">
        <f t="shared" si="3"/>
        <v>6.3666666666666663</v>
      </c>
      <c r="W22" s="93">
        <f t="shared" si="3"/>
        <v>4.9666666666666668</v>
      </c>
      <c r="X22" s="15"/>
      <c r="AA22" s="117"/>
      <c r="AB22" s="106"/>
    </row>
    <row r="23" spans="2:28" ht="15.75" x14ac:dyDescent="0.25">
      <c r="B23" s="1" t="s">
        <v>29</v>
      </c>
      <c r="C23" s="173">
        <f t="shared" ref="C23:K23" si="4">AVERAGE(C5:C22)</f>
        <v>3.0666666666666669</v>
      </c>
      <c r="D23" s="173">
        <f t="shared" si="4"/>
        <v>3.2</v>
      </c>
      <c r="E23" s="173">
        <f t="shared" si="4"/>
        <v>3.4</v>
      </c>
      <c r="F23" s="173">
        <f t="shared" si="4"/>
        <v>3.3333333333333335</v>
      </c>
      <c r="G23" s="173">
        <f t="shared" si="4"/>
        <v>3.7333333333333334</v>
      </c>
      <c r="H23" s="173">
        <f t="shared" si="4"/>
        <v>3.3333333333333335</v>
      </c>
      <c r="I23" s="173">
        <f t="shared" si="4"/>
        <v>3.8</v>
      </c>
      <c r="J23" s="173">
        <f t="shared" si="4"/>
        <v>4</v>
      </c>
      <c r="K23" s="173">
        <f t="shared" si="4"/>
        <v>3.5333333333333332</v>
      </c>
      <c r="L23" s="1"/>
      <c r="AA23" s="117"/>
      <c r="AB23" s="106"/>
    </row>
    <row r="24" spans="2:28" ht="15.75" x14ac:dyDescent="0.25">
      <c r="B24" t="s">
        <v>16</v>
      </c>
      <c r="C24">
        <f t="shared" ref="C24:K24" si="5">SUM(C5:C22)</f>
        <v>46</v>
      </c>
      <c r="D24">
        <f t="shared" si="5"/>
        <v>48</v>
      </c>
      <c r="E24">
        <f t="shared" si="5"/>
        <v>51</v>
      </c>
      <c r="F24">
        <f t="shared" si="5"/>
        <v>50</v>
      </c>
      <c r="G24">
        <f t="shared" si="5"/>
        <v>56</v>
      </c>
      <c r="H24">
        <f t="shared" si="5"/>
        <v>50</v>
      </c>
      <c r="I24">
        <f t="shared" si="5"/>
        <v>57</v>
      </c>
      <c r="J24">
        <f t="shared" si="5"/>
        <v>60</v>
      </c>
      <c r="K24">
        <f t="shared" si="5"/>
        <v>53</v>
      </c>
      <c r="AA24" s="117"/>
      <c r="AB24" s="106"/>
    </row>
    <row r="25" spans="2:28" ht="15.75" x14ac:dyDescent="0.25">
      <c r="AA25" s="117"/>
      <c r="AB25" s="106"/>
    </row>
    <row r="26" spans="2:28" ht="15.75" x14ac:dyDescent="0.25">
      <c r="B26" s="4" t="s">
        <v>25</v>
      </c>
      <c r="C26" s="155">
        <f>(12/((15*9)*(9+1))*SUMSQ(O21:W21)-3*(15)*(9+1))</f>
        <v>9.3422222222222331</v>
      </c>
      <c r="AA26" s="117"/>
      <c r="AB26" s="106"/>
    </row>
    <row r="27" spans="2:28" ht="15.75" x14ac:dyDescent="0.25">
      <c r="B27" s="4" t="s">
        <v>27</v>
      </c>
      <c r="C27" s="155">
        <f>CHIINV(0.05,8)</f>
        <v>15.507313055865453</v>
      </c>
      <c r="O27" s="15"/>
      <c r="P27" s="5"/>
      <c r="Q27" s="5"/>
      <c r="R27" s="5"/>
      <c r="AA27" s="117"/>
      <c r="AB27" s="106"/>
    </row>
    <row r="28" spans="2:28" ht="15.75" x14ac:dyDescent="0.25">
      <c r="B28" s="98" t="s">
        <v>30</v>
      </c>
      <c r="C28" s="98" t="s">
        <v>111</v>
      </c>
      <c r="D28" s="98"/>
      <c r="E28" s="126"/>
      <c r="O28" s="5"/>
      <c r="R28" s="5"/>
      <c r="AA28" s="117"/>
      <c r="AB28" s="106"/>
    </row>
    <row r="29" spans="2:28" ht="15.75" x14ac:dyDescent="0.25">
      <c r="E29" s="107"/>
      <c r="F29" s="107"/>
      <c r="G29" s="107"/>
      <c r="H29" s="107"/>
      <c r="I29" s="107"/>
      <c r="J29" s="107"/>
      <c r="K29" s="107"/>
      <c r="L29" s="107"/>
      <c r="M29" s="107"/>
      <c r="O29" s="5"/>
      <c r="R29" s="5"/>
      <c r="AA29" s="117"/>
      <c r="AB29" s="106"/>
    </row>
    <row r="30" spans="2:28" ht="15.75" x14ac:dyDescent="0.25">
      <c r="E30" s="45"/>
      <c r="F30" s="45"/>
      <c r="G30" s="45"/>
      <c r="H30" s="45"/>
      <c r="I30" s="45"/>
      <c r="J30" s="152"/>
      <c r="K30" s="152"/>
      <c r="L30" s="152"/>
      <c r="M30" s="107"/>
      <c r="O30" s="5"/>
      <c r="R30" s="5"/>
      <c r="S30" s="6"/>
      <c r="AA30" s="117"/>
      <c r="AB30" s="106"/>
    </row>
    <row r="31" spans="2:28" ht="15.75" x14ac:dyDescent="0.25">
      <c r="E31" s="161"/>
      <c r="F31" s="161"/>
      <c r="G31" s="161"/>
      <c r="H31" s="161"/>
      <c r="I31" s="161"/>
      <c r="J31" s="153"/>
      <c r="K31" s="153"/>
      <c r="L31" s="153"/>
      <c r="M31" s="108"/>
      <c r="O31" s="5"/>
      <c r="R31" s="5"/>
      <c r="S31" s="6"/>
      <c r="AA31" s="117"/>
      <c r="AB31" s="106"/>
    </row>
    <row r="32" spans="2:28" ht="15.75" x14ac:dyDescent="0.25">
      <c r="E32" s="161"/>
      <c r="F32" s="161"/>
      <c r="G32" s="161"/>
      <c r="H32" s="161"/>
      <c r="I32" s="161"/>
      <c r="J32" s="149"/>
      <c r="K32" s="149"/>
      <c r="L32" s="149"/>
      <c r="M32" s="108"/>
      <c r="O32" s="5"/>
      <c r="R32" s="5"/>
      <c r="S32" s="6"/>
      <c r="AA32" s="117"/>
      <c r="AB32" s="106"/>
    </row>
    <row r="33" spans="5:28" ht="15.75" x14ac:dyDescent="0.25">
      <c r="E33" s="161"/>
      <c r="F33" s="161"/>
      <c r="G33" s="161"/>
      <c r="H33" s="161"/>
      <c r="I33" s="161"/>
      <c r="J33" s="149"/>
      <c r="K33" s="149"/>
      <c r="L33" s="149"/>
      <c r="M33" s="108"/>
      <c r="O33" s="5"/>
      <c r="R33" s="5"/>
      <c r="S33" s="6"/>
      <c r="AA33" s="117"/>
      <c r="AB33" s="122"/>
    </row>
    <row r="34" spans="5:28" ht="15.75" x14ac:dyDescent="0.25">
      <c r="E34" s="161"/>
      <c r="F34" s="161"/>
      <c r="G34" s="161"/>
      <c r="H34" s="161"/>
      <c r="I34" s="161"/>
      <c r="J34" s="149"/>
      <c r="K34" s="149"/>
      <c r="L34" s="149"/>
      <c r="M34" s="108"/>
      <c r="O34" s="5"/>
      <c r="R34" s="5"/>
      <c r="S34" s="6"/>
      <c r="AA34" s="117"/>
      <c r="AB34" s="122"/>
    </row>
    <row r="35" spans="5:28" ht="15.75" x14ac:dyDescent="0.25">
      <c r="E35" s="161"/>
      <c r="F35" s="161"/>
      <c r="G35" s="161"/>
      <c r="H35" s="161"/>
      <c r="I35" s="161"/>
      <c r="J35" s="149"/>
      <c r="K35" s="149"/>
      <c r="L35" s="149"/>
      <c r="M35" s="108"/>
      <c r="O35" s="5"/>
      <c r="P35" s="87"/>
      <c r="R35" s="87"/>
      <c r="S35" s="6"/>
      <c r="U35" s="6"/>
      <c r="AA35" s="117"/>
      <c r="AB35" s="122"/>
    </row>
    <row r="36" spans="5:28" ht="15.75" x14ac:dyDescent="0.25">
      <c r="E36" s="161"/>
      <c r="F36" s="161"/>
      <c r="G36" s="161"/>
      <c r="H36" s="161"/>
      <c r="I36" s="161"/>
      <c r="J36" s="149"/>
      <c r="K36" s="149"/>
      <c r="L36" s="149"/>
      <c r="M36" s="108"/>
      <c r="O36" s="5"/>
      <c r="S36" s="6"/>
      <c r="AA36" s="117"/>
      <c r="AB36" s="122"/>
    </row>
    <row r="37" spans="5:28" ht="15.75" x14ac:dyDescent="0.25">
      <c r="E37" s="161"/>
      <c r="F37" s="161"/>
      <c r="G37" s="161"/>
      <c r="H37" s="161"/>
      <c r="I37" s="161"/>
      <c r="J37" s="149"/>
      <c r="K37" s="149"/>
      <c r="L37" s="149"/>
      <c r="M37" s="108"/>
      <c r="O37" s="5"/>
      <c r="Q37" s="87"/>
      <c r="R37" s="5"/>
      <c r="S37" s="6"/>
      <c r="AA37" s="117"/>
      <c r="AB37" s="122"/>
    </row>
    <row r="38" spans="5:28" ht="15.75" x14ac:dyDescent="0.25">
      <c r="E38" s="161"/>
      <c r="F38" s="161"/>
      <c r="G38" s="161"/>
      <c r="H38" s="161"/>
      <c r="I38" s="161"/>
      <c r="J38" s="149"/>
      <c r="K38" s="149"/>
      <c r="L38" s="149"/>
      <c r="M38" s="108"/>
      <c r="R38" s="5"/>
      <c r="S38" s="6"/>
      <c r="AA38" s="117"/>
      <c r="AB38" s="122"/>
    </row>
    <row r="39" spans="5:28" ht="15.75" x14ac:dyDescent="0.25">
      <c r="E39" s="161"/>
      <c r="F39" s="161"/>
      <c r="G39" s="161"/>
      <c r="H39" s="161"/>
      <c r="I39" s="161"/>
      <c r="J39" s="149"/>
      <c r="K39" s="149"/>
      <c r="L39" s="149"/>
      <c r="M39" s="108"/>
      <c r="AA39" s="117"/>
      <c r="AB39" s="122"/>
    </row>
    <row r="40" spans="5:28" ht="15.75" x14ac:dyDescent="0.25">
      <c r="E40" s="161"/>
      <c r="F40" s="161"/>
      <c r="G40" s="161"/>
      <c r="H40" s="161"/>
      <c r="I40" s="161"/>
      <c r="J40" s="154"/>
      <c r="K40" s="152"/>
      <c r="L40" s="152"/>
      <c r="M40" s="107"/>
      <c r="AA40" s="117"/>
      <c r="AB40" s="122"/>
    </row>
    <row r="41" spans="5:28" ht="15.75" x14ac:dyDescent="0.25">
      <c r="E41" s="65"/>
      <c r="F41" s="107"/>
      <c r="G41" s="107"/>
      <c r="H41" s="107"/>
      <c r="I41" s="107"/>
      <c r="J41" s="107"/>
      <c r="K41" s="107"/>
      <c r="L41" s="107"/>
      <c r="M41" s="107"/>
      <c r="AA41" s="117"/>
      <c r="AB41" s="122"/>
    </row>
    <row r="42" spans="5:28" ht="15.75" x14ac:dyDescent="0.25">
      <c r="M42" s="120"/>
      <c r="AA42" s="117"/>
      <c r="AB42" s="122"/>
    </row>
    <row r="43" spans="5:28" ht="15.75" x14ac:dyDescent="0.25">
      <c r="M43" s="120"/>
      <c r="AA43" s="117"/>
      <c r="AB43" s="122"/>
    </row>
    <row r="44" spans="5:28" ht="15.75" x14ac:dyDescent="0.25">
      <c r="M44" s="120"/>
      <c r="AA44" s="117"/>
      <c r="AB44" s="122"/>
    </row>
    <row r="45" spans="5:28" ht="15.75" x14ac:dyDescent="0.25">
      <c r="M45" s="120"/>
      <c r="AA45" s="117"/>
      <c r="AB45" s="122"/>
    </row>
    <row r="46" spans="5:28" ht="15.75" x14ac:dyDescent="0.25">
      <c r="M46" s="120"/>
      <c r="AA46" s="117"/>
      <c r="AB46" s="106"/>
    </row>
    <row r="47" spans="5:28" ht="15.75" x14ac:dyDescent="0.25">
      <c r="M47" s="120"/>
      <c r="AA47" s="117"/>
      <c r="AB47" s="106"/>
    </row>
    <row r="48" spans="5:28" ht="15.75" x14ac:dyDescent="0.25">
      <c r="M48" s="120"/>
      <c r="AA48" s="117"/>
      <c r="AB48" s="106"/>
    </row>
    <row r="49" spans="13:28" ht="15.75" x14ac:dyDescent="0.25">
      <c r="M49" s="120"/>
      <c r="AA49" s="117"/>
      <c r="AB49" s="123"/>
    </row>
    <row r="50" spans="13:28" ht="15.75" x14ac:dyDescent="0.25">
      <c r="M50" s="120"/>
      <c r="AA50" s="117"/>
      <c r="AB50" s="106"/>
    </row>
    <row r="51" spans="13:28" ht="15.75" x14ac:dyDescent="0.25">
      <c r="M51" s="120"/>
      <c r="AA51" s="117"/>
      <c r="AB51" s="106"/>
    </row>
    <row r="52" spans="13:28" ht="15.75" x14ac:dyDescent="0.25">
      <c r="M52" s="120"/>
      <c r="AA52" s="117"/>
      <c r="AB52" s="106"/>
    </row>
    <row r="53" spans="13:28" ht="15.75" x14ac:dyDescent="0.25">
      <c r="AA53" s="117"/>
      <c r="AB53" s="106"/>
    </row>
    <row r="54" spans="13:28" ht="15.75" x14ac:dyDescent="0.25">
      <c r="AA54" s="117"/>
      <c r="AB54" s="106"/>
    </row>
    <row r="55" spans="13:28" ht="15.75" x14ac:dyDescent="0.25">
      <c r="AA55" s="117"/>
      <c r="AB55" s="106"/>
    </row>
    <row r="56" spans="13:28" ht="15.75" x14ac:dyDescent="0.25">
      <c r="AA56" s="117"/>
      <c r="AB56" s="106"/>
    </row>
    <row r="57" spans="13:28" ht="15.75" x14ac:dyDescent="0.25">
      <c r="AA57" s="117"/>
      <c r="AB57" s="106"/>
    </row>
    <row r="58" spans="13:28" ht="15.75" x14ac:dyDescent="0.25">
      <c r="AA58" s="117"/>
      <c r="AB58" s="106"/>
    </row>
    <row r="59" spans="13:28" ht="15.75" x14ac:dyDescent="0.25">
      <c r="AA59" s="117"/>
      <c r="AB59" s="106"/>
    </row>
    <row r="60" spans="13:28" ht="15.75" x14ac:dyDescent="0.25">
      <c r="AA60" s="117"/>
      <c r="AB60" s="106"/>
    </row>
    <row r="61" spans="13:28" ht="15.75" x14ac:dyDescent="0.25">
      <c r="AA61" s="117"/>
      <c r="AB61" s="106"/>
    </row>
    <row r="62" spans="13:28" ht="15.75" x14ac:dyDescent="0.25">
      <c r="AA62" s="117"/>
      <c r="AB62" s="106"/>
    </row>
    <row r="63" spans="13:28" ht="15.75" x14ac:dyDescent="0.25">
      <c r="AA63" s="117"/>
      <c r="AB63" s="122"/>
    </row>
    <row r="64" spans="13:28" ht="15.75" x14ac:dyDescent="0.25">
      <c r="AA64" s="117"/>
      <c r="AB64" s="122"/>
    </row>
    <row r="65" spans="27:28" ht="15.75" x14ac:dyDescent="0.25">
      <c r="AA65" s="117"/>
      <c r="AB65" s="122"/>
    </row>
    <row r="66" spans="27:28" ht="15.75" x14ac:dyDescent="0.25">
      <c r="AA66" s="117"/>
      <c r="AB66" s="122"/>
    </row>
    <row r="67" spans="27:28" ht="15.75" x14ac:dyDescent="0.25">
      <c r="AA67" s="117"/>
      <c r="AB67" s="122"/>
    </row>
    <row r="68" spans="27:28" ht="15.75" x14ac:dyDescent="0.25">
      <c r="AA68" s="117"/>
      <c r="AB68" s="122"/>
    </row>
    <row r="69" spans="27:28" ht="15.75" x14ac:dyDescent="0.25">
      <c r="AA69" s="117"/>
      <c r="AB69" s="122"/>
    </row>
    <row r="70" spans="27:28" ht="15.75" x14ac:dyDescent="0.25">
      <c r="AA70" s="117"/>
      <c r="AB70" s="122"/>
    </row>
    <row r="71" spans="27:28" ht="15.75" x14ac:dyDescent="0.25">
      <c r="AA71" s="117"/>
      <c r="AB71" s="122"/>
    </row>
    <row r="72" spans="27:28" ht="15.75" x14ac:dyDescent="0.25">
      <c r="AA72" s="117"/>
      <c r="AB72" s="122"/>
    </row>
    <row r="73" spans="27:28" ht="15.75" x14ac:dyDescent="0.25">
      <c r="AA73" s="117"/>
      <c r="AB73" s="122"/>
    </row>
    <row r="74" spans="27:28" ht="15.75" x14ac:dyDescent="0.25">
      <c r="AA74" s="117"/>
      <c r="AB74" s="122"/>
    </row>
    <row r="75" spans="27:28" ht="15.75" x14ac:dyDescent="0.25">
      <c r="AA75" s="117"/>
      <c r="AB75" s="122"/>
    </row>
    <row r="76" spans="27:28" ht="15.75" x14ac:dyDescent="0.25">
      <c r="AA76" s="117"/>
      <c r="AB76" s="106"/>
    </row>
    <row r="77" spans="27:28" ht="15.75" x14ac:dyDescent="0.25">
      <c r="AA77" s="117"/>
      <c r="AB77" s="106"/>
    </row>
    <row r="78" spans="27:28" ht="15.75" x14ac:dyDescent="0.25">
      <c r="AA78" s="117"/>
      <c r="AB78" s="106"/>
    </row>
    <row r="79" spans="27:28" ht="15.75" x14ac:dyDescent="0.25">
      <c r="AA79" s="117"/>
      <c r="AB79" s="106"/>
    </row>
    <row r="80" spans="27:28" ht="15.75" x14ac:dyDescent="0.25">
      <c r="AA80" s="117"/>
      <c r="AB80" s="106"/>
    </row>
    <row r="81" spans="27:28" ht="15.75" x14ac:dyDescent="0.25">
      <c r="AA81" s="117"/>
      <c r="AB81" s="106"/>
    </row>
    <row r="82" spans="27:28" ht="15.75" x14ac:dyDescent="0.25">
      <c r="AA82" s="117"/>
      <c r="AB82" s="106"/>
    </row>
    <row r="83" spans="27:28" ht="15.75" x14ac:dyDescent="0.25">
      <c r="AA83" s="117"/>
      <c r="AB83" s="106"/>
    </row>
    <row r="84" spans="27:28" ht="15.75" x14ac:dyDescent="0.25">
      <c r="AA84" s="117"/>
      <c r="AB84" s="106"/>
    </row>
    <row r="85" spans="27:28" ht="15.75" x14ac:dyDescent="0.25">
      <c r="AA85" s="117"/>
      <c r="AB85" s="106"/>
    </row>
    <row r="86" spans="27:28" ht="15.75" x14ac:dyDescent="0.25">
      <c r="AA86" s="117"/>
      <c r="AB86" s="106"/>
    </row>
    <row r="87" spans="27:28" ht="15.75" x14ac:dyDescent="0.25">
      <c r="AA87" s="117"/>
      <c r="AB87" s="106"/>
    </row>
    <row r="88" spans="27:28" ht="15.75" x14ac:dyDescent="0.25">
      <c r="AA88" s="117"/>
      <c r="AB88" s="106"/>
    </row>
    <row r="89" spans="27:28" ht="15.75" x14ac:dyDescent="0.25">
      <c r="AA89" s="117"/>
      <c r="AB89" s="106"/>
    </row>
    <row r="90" spans="27:28" ht="15.75" x14ac:dyDescent="0.25">
      <c r="AA90" s="117"/>
      <c r="AB90" s="106"/>
    </row>
    <row r="91" spans="27:28" ht="15.75" x14ac:dyDescent="0.25">
      <c r="AA91" s="117"/>
      <c r="AB91" s="106"/>
    </row>
    <row r="92" spans="27:28" ht="15.75" x14ac:dyDescent="0.25">
      <c r="AA92" s="117"/>
      <c r="AB92" s="106"/>
    </row>
    <row r="93" spans="27:28" ht="15.75" x14ac:dyDescent="0.25">
      <c r="AA93" s="117"/>
      <c r="AB93" s="122"/>
    </row>
    <row r="94" spans="27:28" ht="15.75" x14ac:dyDescent="0.25">
      <c r="AA94" s="117"/>
      <c r="AB94" s="122"/>
    </row>
    <row r="95" spans="27:28" ht="15.75" x14ac:dyDescent="0.25">
      <c r="AA95" s="117"/>
      <c r="AB95" s="122"/>
    </row>
    <row r="96" spans="27:28" ht="15.75" x14ac:dyDescent="0.25">
      <c r="AA96" s="117"/>
      <c r="AB96" s="122"/>
    </row>
    <row r="97" spans="27:28" ht="15.75" x14ac:dyDescent="0.25">
      <c r="AA97" s="117"/>
      <c r="AB97" s="124"/>
    </row>
    <row r="98" spans="27:28" ht="15.75" x14ac:dyDescent="0.25">
      <c r="AA98" s="117"/>
      <c r="AB98" s="122"/>
    </row>
    <row r="99" spans="27:28" ht="15.75" x14ac:dyDescent="0.25">
      <c r="AA99" s="117"/>
      <c r="AB99" s="122"/>
    </row>
    <row r="100" spans="27:28" ht="15.75" x14ac:dyDescent="0.25">
      <c r="AA100" s="117"/>
      <c r="AB100" s="122"/>
    </row>
    <row r="101" spans="27:28" ht="15.75" x14ac:dyDescent="0.25">
      <c r="AA101" s="117"/>
      <c r="AB101" s="122"/>
    </row>
    <row r="102" spans="27:28" ht="15.75" x14ac:dyDescent="0.25">
      <c r="AA102" s="117"/>
      <c r="AB102" s="122"/>
    </row>
    <row r="103" spans="27:28" ht="15.75" x14ac:dyDescent="0.25">
      <c r="AA103" s="117"/>
      <c r="AB103" s="122"/>
    </row>
    <row r="104" spans="27:28" ht="15.75" x14ac:dyDescent="0.25">
      <c r="AA104" s="117"/>
      <c r="AB104" s="122"/>
    </row>
    <row r="105" spans="27:28" ht="15.75" x14ac:dyDescent="0.25">
      <c r="AA105" s="117"/>
      <c r="AB105" s="122"/>
    </row>
    <row r="106" spans="27:28" ht="15.75" x14ac:dyDescent="0.25">
      <c r="AA106" s="117"/>
      <c r="AB106" s="106"/>
    </row>
    <row r="107" spans="27:28" ht="15.75" x14ac:dyDescent="0.25">
      <c r="AA107" s="117"/>
      <c r="AB107" s="106"/>
    </row>
    <row r="108" spans="27:28" ht="15.75" x14ac:dyDescent="0.25">
      <c r="AA108" s="117"/>
      <c r="AB108" s="106"/>
    </row>
    <row r="109" spans="27:28" ht="15.75" x14ac:dyDescent="0.25">
      <c r="AA109" s="117"/>
      <c r="AB109" s="106"/>
    </row>
    <row r="110" spans="27:28" ht="15.75" x14ac:dyDescent="0.25">
      <c r="AA110" s="117"/>
      <c r="AB110" s="106"/>
    </row>
    <row r="111" spans="27:28" ht="15.75" x14ac:dyDescent="0.25">
      <c r="AA111" s="117"/>
      <c r="AB111" s="106"/>
    </row>
    <row r="112" spans="27:28" ht="15.75" x14ac:dyDescent="0.25">
      <c r="AA112" s="117"/>
      <c r="AB112" s="106"/>
    </row>
    <row r="113" spans="27:28" ht="15.75" x14ac:dyDescent="0.25">
      <c r="AA113" s="117"/>
      <c r="AB113" s="106"/>
    </row>
    <row r="114" spans="27:28" ht="15.75" x14ac:dyDescent="0.25">
      <c r="AA114" s="117"/>
      <c r="AB114" s="106"/>
    </row>
    <row r="115" spans="27:28" ht="15.75" x14ac:dyDescent="0.25">
      <c r="AA115" s="117"/>
      <c r="AB115" s="106"/>
    </row>
    <row r="116" spans="27:28" ht="15.75" x14ac:dyDescent="0.25">
      <c r="AA116" s="117"/>
      <c r="AB116" s="106"/>
    </row>
    <row r="117" spans="27:28" ht="15.75" x14ac:dyDescent="0.25">
      <c r="AA117" s="117"/>
      <c r="AB117" s="106"/>
    </row>
    <row r="118" spans="27:28" ht="15.75" x14ac:dyDescent="0.25">
      <c r="AA118" s="117"/>
      <c r="AB118" s="106"/>
    </row>
    <row r="119" spans="27:28" ht="15.75" x14ac:dyDescent="0.25">
      <c r="AA119" s="117"/>
      <c r="AB119" s="106"/>
    </row>
    <row r="120" spans="27:28" ht="15.75" x14ac:dyDescent="0.25">
      <c r="AA120" s="117"/>
      <c r="AB120" s="106"/>
    </row>
    <row r="121" spans="27:28" ht="15.75" x14ac:dyDescent="0.25">
      <c r="AA121" s="117"/>
      <c r="AB121" s="106"/>
    </row>
    <row r="122" spans="27:28" ht="15.75" x14ac:dyDescent="0.25">
      <c r="AA122" s="117"/>
      <c r="AB122" s="106"/>
    </row>
    <row r="123" spans="27:28" ht="15.75" x14ac:dyDescent="0.25">
      <c r="AA123" s="117"/>
      <c r="AB123" s="122"/>
    </row>
    <row r="124" spans="27:28" ht="15.75" x14ac:dyDescent="0.25">
      <c r="AA124" s="117"/>
      <c r="AB124" s="122"/>
    </row>
    <row r="125" spans="27:28" ht="15.75" x14ac:dyDescent="0.25">
      <c r="AA125" s="117"/>
      <c r="AB125" s="122"/>
    </row>
    <row r="126" spans="27:28" ht="15.75" x14ac:dyDescent="0.25">
      <c r="AA126" s="117"/>
      <c r="AB126" s="122"/>
    </row>
    <row r="127" spans="27:28" ht="15.75" x14ac:dyDescent="0.25">
      <c r="AA127" s="117"/>
      <c r="AB127" s="122"/>
    </row>
    <row r="128" spans="27:28" ht="15.75" x14ac:dyDescent="0.25">
      <c r="AA128" s="117"/>
      <c r="AB128" s="122"/>
    </row>
    <row r="129" spans="27:28" ht="15.75" x14ac:dyDescent="0.25">
      <c r="AA129" s="117"/>
      <c r="AB129" s="122"/>
    </row>
    <row r="130" spans="27:28" ht="15.75" x14ac:dyDescent="0.25">
      <c r="AA130" s="117"/>
      <c r="AB130" s="122"/>
    </row>
    <row r="131" spans="27:28" ht="15.75" x14ac:dyDescent="0.25">
      <c r="AA131" s="117"/>
      <c r="AB131" s="122"/>
    </row>
    <row r="132" spans="27:28" ht="15.75" x14ac:dyDescent="0.25">
      <c r="AA132" s="117"/>
      <c r="AB132" s="122"/>
    </row>
    <row r="133" spans="27:28" ht="15.75" x14ac:dyDescent="0.25">
      <c r="AA133" s="117"/>
      <c r="AB133" s="122"/>
    </row>
    <row r="134" spans="27:28" ht="15.75" x14ac:dyDescent="0.25">
      <c r="AA134" s="117"/>
      <c r="AB134" s="122"/>
    </row>
    <row r="135" spans="27:28" ht="15.75" x14ac:dyDescent="0.25">
      <c r="AA135" s="117"/>
      <c r="AB135" s="122"/>
    </row>
    <row r="136" spans="27:28" ht="15.75" x14ac:dyDescent="0.25">
      <c r="AA136" s="117"/>
      <c r="AB136" s="106"/>
    </row>
    <row r="137" spans="27:28" ht="15.75" x14ac:dyDescent="0.25">
      <c r="AA137" s="117"/>
      <c r="AB137" s="106"/>
    </row>
    <row r="138" spans="27:28" ht="15.75" x14ac:dyDescent="0.25">
      <c r="AA138" s="117"/>
      <c r="AB138" s="106"/>
    </row>
    <row r="139" spans="27:28" ht="15.75" x14ac:dyDescent="0.25">
      <c r="AA139" s="117"/>
      <c r="AB139" s="106"/>
    </row>
    <row r="140" spans="27:28" ht="15.75" x14ac:dyDescent="0.25">
      <c r="AA140" s="117"/>
      <c r="AB140" s="106"/>
    </row>
    <row r="141" spans="27:28" ht="15.75" x14ac:dyDescent="0.25">
      <c r="AA141" s="117"/>
      <c r="AB141" s="106"/>
    </row>
    <row r="142" spans="27:28" ht="15.75" x14ac:dyDescent="0.25">
      <c r="AA142" s="117"/>
      <c r="AB142" s="106"/>
    </row>
    <row r="143" spans="27:28" ht="15.75" x14ac:dyDescent="0.25">
      <c r="AA143" s="117"/>
      <c r="AB143" s="106"/>
    </row>
    <row r="144" spans="27:28" ht="15.75" x14ac:dyDescent="0.25">
      <c r="AA144" s="117"/>
      <c r="AB144" s="106"/>
    </row>
    <row r="145" spans="27:28" ht="15.75" x14ac:dyDescent="0.25">
      <c r="AA145" s="117"/>
      <c r="AB145" s="106"/>
    </row>
    <row r="146" spans="27:28" ht="15.75" x14ac:dyDescent="0.25">
      <c r="AA146" s="117"/>
      <c r="AB146" s="106"/>
    </row>
    <row r="147" spans="27:28" ht="15.75" x14ac:dyDescent="0.25">
      <c r="AA147" s="117"/>
      <c r="AB147" s="106"/>
    </row>
    <row r="148" spans="27:28" ht="15.75" x14ac:dyDescent="0.25">
      <c r="AA148" s="117"/>
      <c r="AB148" s="106"/>
    </row>
    <row r="149" spans="27:28" ht="15.75" x14ac:dyDescent="0.25">
      <c r="AA149" s="117"/>
      <c r="AB149" s="123"/>
    </row>
    <row r="150" spans="27:28" ht="15.75" x14ac:dyDescent="0.25">
      <c r="AA150" s="117"/>
      <c r="AB150" s="106"/>
    </row>
    <row r="151" spans="27:28" ht="15.75" x14ac:dyDescent="0.25">
      <c r="AA151" s="117"/>
      <c r="AB151" s="106"/>
    </row>
    <row r="152" spans="27:28" ht="15.75" x14ac:dyDescent="0.25">
      <c r="AA152" s="117"/>
      <c r="AB152" s="106"/>
    </row>
    <row r="153" spans="27:28" ht="15.75" x14ac:dyDescent="0.25">
      <c r="AA153" s="117"/>
      <c r="AB153" s="122"/>
    </row>
    <row r="154" spans="27:28" ht="15.75" x14ac:dyDescent="0.25">
      <c r="AA154" s="117"/>
      <c r="AB154" s="122"/>
    </row>
    <row r="155" spans="27:28" ht="15.75" x14ac:dyDescent="0.25">
      <c r="AA155" s="117"/>
      <c r="AB155" s="122"/>
    </row>
    <row r="156" spans="27:28" ht="15.75" x14ac:dyDescent="0.25">
      <c r="AA156" s="117"/>
      <c r="AB156" s="122"/>
    </row>
    <row r="157" spans="27:28" ht="15.75" x14ac:dyDescent="0.25">
      <c r="AA157" s="117"/>
      <c r="AB157" s="122"/>
    </row>
    <row r="158" spans="27:28" ht="15.75" x14ac:dyDescent="0.25">
      <c r="AA158" s="117"/>
      <c r="AB158" s="122"/>
    </row>
    <row r="159" spans="27:28" ht="15.75" x14ac:dyDescent="0.25">
      <c r="AA159" s="117"/>
      <c r="AB159" s="122"/>
    </row>
    <row r="160" spans="27:28" ht="15.75" x14ac:dyDescent="0.25">
      <c r="AA160" s="117"/>
      <c r="AB160" s="122"/>
    </row>
    <row r="161" spans="27:28" ht="15.75" x14ac:dyDescent="0.25">
      <c r="AA161" s="117"/>
      <c r="AB161" s="122"/>
    </row>
    <row r="162" spans="27:28" ht="15.75" x14ac:dyDescent="0.25">
      <c r="AA162" s="117"/>
      <c r="AB162" s="122"/>
    </row>
    <row r="163" spans="27:28" ht="15.75" x14ac:dyDescent="0.25">
      <c r="AA163" s="117"/>
      <c r="AB163" s="122"/>
    </row>
    <row r="164" spans="27:28" ht="15.75" x14ac:dyDescent="0.25">
      <c r="AA164" s="117"/>
      <c r="AB164" s="122"/>
    </row>
    <row r="165" spans="27:28" ht="15.75" x14ac:dyDescent="0.25">
      <c r="AA165" s="117"/>
      <c r="AB165" s="122"/>
    </row>
    <row r="166" spans="27:28" ht="15.75" x14ac:dyDescent="0.25">
      <c r="AA166" s="117"/>
      <c r="AB166" s="106"/>
    </row>
    <row r="167" spans="27:28" ht="15.75" x14ac:dyDescent="0.25">
      <c r="AA167" s="117"/>
      <c r="AB167" s="106"/>
    </row>
    <row r="168" spans="27:28" ht="15.75" x14ac:dyDescent="0.25">
      <c r="AA168" s="117"/>
      <c r="AB168" s="106"/>
    </row>
    <row r="169" spans="27:28" ht="15.75" x14ac:dyDescent="0.25">
      <c r="AA169" s="117"/>
      <c r="AB169" s="106"/>
    </row>
    <row r="170" spans="27:28" ht="15.75" x14ac:dyDescent="0.25">
      <c r="AA170" s="117"/>
      <c r="AB170" s="106"/>
    </row>
    <row r="171" spans="27:28" ht="15.75" x14ac:dyDescent="0.25">
      <c r="AA171" s="117"/>
      <c r="AB171" s="106"/>
    </row>
    <row r="172" spans="27:28" ht="15.75" x14ac:dyDescent="0.25">
      <c r="AA172" s="117"/>
      <c r="AB172" s="106"/>
    </row>
    <row r="173" spans="27:28" ht="15.75" x14ac:dyDescent="0.25">
      <c r="AA173" s="117"/>
      <c r="AB173" s="106"/>
    </row>
    <row r="174" spans="27:28" ht="15.75" x14ac:dyDescent="0.25">
      <c r="AA174" s="117"/>
      <c r="AB174" s="106"/>
    </row>
    <row r="175" spans="27:28" ht="15.75" x14ac:dyDescent="0.25">
      <c r="AA175" s="117"/>
      <c r="AB175" s="106"/>
    </row>
    <row r="176" spans="27:28" ht="15.75" x14ac:dyDescent="0.25">
      <c r="AA176" s="117"/>
      <c r="AB176" s="106"/>
    </row>
    <row r="177" spans="27:28" ht="15.75" x14ac:dyDescent="0.25">
      <c r="AA177" s="117"/>
      <c r="AB177" s="106"/>
    </row>
    <row r="178" spans="27:28" ht="15.75" x14ac:dyDescent="0.25">
      <c r="AA178" s="117"/>
      <c r="AB178" s="106"/>
    </row>
    <row r="179" spans="27:28" ht="15.75" x14ac:dyDescent="0.25">
      <c r="AA179" s="117"/>
      <c r="AB179" s="106"/>
    </row>
    <row r="180" spans="27:28" ht="15.75" x14ac:dyDescent="0.25">
      <c r="AA180" s="117"/>
      <c r="AB180" s="106"/>
    </row>
    <row r="181" spans="27:28" ht="15.75" x14ac:dyDescent="0.25">
      <c r="AA181" s="117"/>
      <c r="AB181" s="106"/>
    </row>
    <row r="182" spans="27:28" ht="15.75" x14ac:dyDescent="0.25">
      <c r="AA182" s="117"/>
      <c r="AB182" s="106"/>
    </row>
    <row r="183" spans="27:28" ht="15.75" x14ac:dyDescent="0.25">
      <c r="AA183" s="117"/>
      <c r="AB183" s="122"/>
    </row>
    <row r="184" spans="27:28" ht="15.75" x14ac:dyDescent="0.25">
      <c r="AA184" s="117"/>
      <c r="AB184" s="122"/>
    </row>
    <row r="185" spans="27:28" ht="15.75" x14ac:dyDescent="0.25">
      <c r="AA185" s="117"/>
      <c r="AB185" s="122"/>
    </row>
    <row r="186" spans="27:28" ht="15.75" x14ac:dyDescent="0.25">
      <c r="AA186" s="117"/>
      <c r="AB186" s="122"/>
    </row>
    <row r="187" spans="27:28" ht="15.75" x14ac:dyDescent="0.25">
      <c r="AA187" s="117"/>
      <c r="AB187" s="122"/>
    </row>
    <row r="188" spans="27:28" ht="15.75" x14ac:dyDescent="0.25">
      <c r="AA188" s="117"/>
      <c r="AB188" s="122"/>
    </row>
    <row r="189" spans="27:28" ht="15.75" x14ac:dyDescent="0.25">
      <c r="AA189" s="117"/>
      <c r="AB189" s="122"/>
    </row>
    <row r="190" spans="27:28" ht="15.75" x14ac:dyDescent="0.25">
      <c r="AA190" s="117"/>
      <c r="AB190" s="122"/>
    </row>
    <row r="191" spans="27:28" ht="15.75" x14ac:dyDescent="0.25">
      <c r="AA191" s="117"/>
      <c r="AB191" s="122"/>
    </row>
    <row r="192" spans="27:28" ht="15.75" x14ac:dyDescent="0.25">
      <c r="AA192" s="117"/>
      <c r="AB192" s="122"/>
    </row>
    <row r="193" spans="27:28" ht="15.75" x14ac:dyDescent="0.25">
      <c r="AA193" s="117"/>
      <c r="AB193" s="122"/>
    </row>
    <row r="194" spans="27:28" ht="15.75" x14ac:dyDescent="0.25">
      <c r="AA194" s="117"/>
      <c r="AB194" s="122"/>
    </row>
    <row r="195" spans="27:28" ht="15.75" x14ac:dyDescent="0.25">
      <c r="AA195" s="117"/>
      <c r="AB195" s="122"/>
    </row>
    <row r="196" spans="27:28" ht="15.75" x14ac:dyDescent="0.25">
      <c r="AA196" s="117"/>
      <c r="AB196" s="106"/>
    </row>
    <row r="197" spans="27:28" ht="15.75" x14ac:dyDescent="0.25">
      <c r="AA197" s="117"/>
      <c r="AB197" s="106"/>
    </row>
    <row r="198" spans="27:28" ht="15.75" x14ac:dyDescent="0.25">
      <c r="AA198" s="117"/>
      <c r="AB198" s="106"/>
    </row>
    <row r="199" spans="27:28" ht="15.75" x14ac:dyDescent="0.25">
      <c r="AA199" s="117"/>
      <c r="AB199" s="106"/>
    </row>
    <row r="200" spans="27:28" ht="15.75" x14ac:dyDescent="0.25">
      <c r="AA200" s="117"/>
      <c r="AB200" s="106"/>
    </row>
    <row r="201" spans="27:28" ht="15.75" x14ac:dyDescent="0.25">
      <c r="AA201" s="117"/>
      <c r="AB201" s="106"/>
    </row>
    <row r="202" spans="27:28" ht="15.75" x14ac:dyDescent="0.25">
      <c r="AA202" s="117"/>
      <c r="AB202" s="106"/>
    </row>
    <row r="203" spans="27:28" ht="15.75" x14ac:dyDescent="0.25">
      <c r="AA203" s="117"/>
      <c r="AB203" s="106"/>
    </row>
    <row r="204" spans="27:28" ht="15.75" x14ac:dyDescent="0.25">
      <c r="AA204" s="117"/>
      <c r="AB204" s="106"/>
    </row>
    <row r="205" spans="27:28" ht="15.75" x14ac:dyDescent="0.25">
      <c r="AA205" s="117"/>
      <c r="AB205" s="106"/>
    </row>
    <row r="206" spans="27:28" ht="15.75" x14ac:dyDescent="0.25">
      <c r="AA206" s="117"/>
      <c r="AB206" s="106"/>
    </row>
    <row r="207" spans="27:28" ht="15.75" x14ac:dyDescent="0.25">
      <c r="AA207" s="117"/>
      <c r="AB207" s="106"/>
    </row>
    <row r="208" spans="27:28" ht="15.75" x14ac:dyDescent="0.25">
      <c r="AA208" s="117"/>
      <c r="AB208" s="106"/>
    </row>
    <row r="209" spans="27:28" ht="15.75" x14ac:dyDescent="0.25">
      <c r="AA209" s="117"/>
      <c r="AB209" s="106"/>
    </row>
    <row r="210" spans="27:28" ht="15.75" x14ac:dyDescent="0.25">
      <c r="AA210" s="117"/>
      <c r="AB210" s="106"/>
    </row>
    <row r="211" spans="27:28" ht="15.75" x14ac:dyDescent="0.25">
      <c r="AA211" s="117"/>
      <c r="AB211" s="106"/>
    </row>
    <row r="212" spans="27:28" ht="15.75" x14ac:dyDescent="0.25">
      <c r="AA212" s="117"/>
      <c r="AB212" s="106"/>
    </row>
    <row r="213" spans="27:28" ht="15.75" x14ac:dyDescent="0.25">
      <c r="AA213" s="117"/>
      <c r="AB213" s="122"/>
    </row>
    <row r="214" spans="27:28" ht="15.75" x14ac:dyDescent="0.25">
      <c r="AA214" s="117"/>
      <c r="AB214" s="122"/>
    </row>
    <row r="215" spans="27:28" ht="15.75" x14ac:dyDescent="0.25">
      <c r="AA215" s="117"/>
      <c r="AB215" s="122"/>
    </row>
    <row r="216" spans="27:28" ht="15.75" x14ac:dyDescent="0.25">
      <c r="AA216" s="117"/>
      <c r="AB216" s="122"/>
    </row>
    <row r="217" spans="27:28" ht="15.75" x14ac:dyDescent="0.25">
      <c r="AA217" s="117"/>
      <c r="AB217" s="122"/>
    </row>
    <row r="218" spans="27:28" ht="15.75" x14ac:dyDescent="0.25">
      <c r="AA218" s="117"/>
      <c r="AB218" s="122"/>
    </row>
    <row r="219" spans="27:28" ht="15.75" x14ac:dyDescent="0.25">
      <c r="AA219" s="117"/>
      <c r="AB219" s="122"/>
    </row>
    <row r="220" spans="27:28" ht="15.75" x14ac:dyDescent="0.25">
      <c r="AA220" s="117"/>
      <c r="AB220" s="122"/>
    </row>
    <row r="221" spans="27:28" ht="15.75" x14ac:dyDescent="0.25">
      <c r="AA221" s="117"/>
      <c r="AB221" s="122"/>
    </row>
    <row r="222" spans="27:28" ht="15.75" x14ac:dyDescent="0.25">
      <c r="AA222" s="117"/>
      <c r="AB222" s="122"/>
    </row>
    <row r="223" spans="27:28" ht="15.75" x14ac:dyDescent="0.25">
      <c r="AA223" s="117"/>
      <c r="AB223" s="122"/>
    </row>
    <row r="224" spans="27:28" ht="15.75" x14ac:dyDescent="0.25">
      <c r="AA224" s="117"/>
      <c r="AB224" s="122"/>
    </row>
    <row r="225" spans="27:28" ht="15.75" x14ac:dyDescent="0.25">
      <c r="AA225" s="117"/>
      <c r="AB225" s="122"/>
    </row>
    <row r="226" spans="27:28" ht="15.75" x14ac:dyDescent="0.25">
      <c r="AA226" s="117"/>
      <c r="AB226" s="106"/>
    </row>
    <row r="227" spans="27:28" ht="15.75" x14ac:dyDescent="0.25">
      <c r="AA227" s="117"/>
      <c r="AB227" s="106"/>
    </row>
    <row r="228" spans="27:28" ht="15.75" x14ac:dyDescent="0.25">
      <c r="AA228" s="117"/>
      <c r="AB228" s="106"/>
    </row>
    <row r="229" spans="27:28" ht="15.75" x14ac:dyDescent="0.25">
      <c r="AA229" s="117"/>
      <c r="AB229" s="106"/>
    </row>
    <row r="230" spans="27:28" ht="15.75" x14ac:dyDescent="0.25">
      <c r="AA230" s="117"/>
      <c r="AB230" s="106"/>
    </row>
    <row r="231" spans="27:28" ht="15.75" x14ac:dyDescent="0.25">
      <c r="AA231" s="117"/>
      <c r="AB231" s="106"/>
    </row>
    <row r="232" spans="27:28" ht="15.75" x14ac:dyDescent="0.25">
      <c r="AA232" s="117"/>
      <c r="AB232" s="106"/>
    </row>
    <row r="233" spans="27:28" ht="15.75" x14ac:dyDescent="0.25">
      <c r="AA233" s="117"/>
      <c r="AB233" s="106"/>
    </row>
    <row r="234" spans="27:28" ht="15.75" x14ac:dyDescent="0.25">
      <c r="AA234" s="117"/>
      <c r="AB234" s="106"/>
    </row>
    <row r="235" spans="27:28" ht="15.75" x14ac:dyDescent="0.25">
      <c r="AA235" s="117"/>
      <c r="AB235" s="106"/>
    </row>
    <row r="236" spans="27:28" ht="15.75" x14ac:dyDescent="0.25">
      <c r="AA236" s="117"/>
      <c r="AB236" s="106"/>
    </row>
    <row r="237" spans="27:28" ht="15.75" x14ac:dyDescent="0.25">
      <c r="AA237" s="117"/>
      <c r="AB237" s="106"/>
    </row>
    <row r="238" spans="27:28" ht="15.75" x14ac:dyDescent="0.25">
      <c r="AA238" s="117"/>
      <c r="AB238" s="106"/>
    </row>
    <row r="239" spans="27:28" ht="15.75" x14ac:dyDescent="0.25">
      <c r="AA239" s="117"/>
      <c r="AB239" s="106"/>
    </row>
    <row r="240" spans="27:28" ht="15.75" x14ac:dyDescent="0.25">
      <c r="AA240" s="117"/>
      <c r="AB240" s="106"/>
    </row>
    <row r="241" spans="27:28" ht="15.75" x14ac:dyDescent="0.25">
      <c r="AA241" s="117"/>
      <c r="AB241" s="106"/>
    </row>
    <row r="242" spans="27:28" ht="15.75" x14ac:dyDescent="0.25">
      <c r="AA242" s="117"/>
      <c r="AB242" s="106"/>
    </row>
    <row r="243" spans="27:28" ht="15.75" x14ac:dyDescent="0.25">
      <c r="AA243" s="117"/>
      <c r="AB243" s="122"/>
    </row>
    <row r="244" spans="27:28" ht="15.75" x14ac:dyDescent="0.25">
      <c r="AA244" s="117"/>
      <c r="AB244" s="122"/>
    </row>
    <row r="245" spans="27:28" ht="15.75" x14ac:dyDescent="0.25">
      <c r="AA245" s="117"/>
      <c r="AB245" s="122"/>
    </row>
    <row r="246" spans="27:28" ht="15.75" x14ac:dyDescent="0.25">
      <c r="AA246" s="117"/>
      <c r="AB246" s="122"/>
    </row>
    <row r="247" spans="27:28" ht="15.75" x14ac:dyDescent="0.25">
      <c r="AA247" s="117"/>
      <c r="AB247" s="122"/>
    </row>
    <row r="248" spans="27:28" ht="15.75" x14ac:dyDescent="0.25">
      <c r="AA248" s="117"/>
      <c r="AB248" s="122"/>
    </row>
    <row r="249" spans="27:28" ht="15.75" x14ac:dyDescent="0.25">
      <c r="AA249" s="117"/>
      <c r="AB249" s="122"/>
    </row>
    <row r="250" spans="27:28" ht="15.75" x14ac:dyDescent="0.25">
      <c r="AA250" s="117"/>
      <c r="AB250" s="122"/>
    </row>
    <row r="251" spans="27:28" ht="15.75" x14ac:dyDescent="0.25">
      <c r="AA251" s="117"/>
      <c r="AB251" s="122"/>
    </row>
    <row r="252" spans="27:28" ht="15.75" x14ac:dyDescent="0.25">
      <c r="AA252" s="117"/>
      <c r="AB252" s="122"/>
    </row>
    <row r="253" spans="27:28" ht="15.75" x14ac:dyDescent="0.25">
      <c r="AA253" s="117"/>
      <c r="AB253" s="122"/>
    </row>
    <row r="254" spans="27:28" ht="15.75" x14ac:dyDescent="0.25">
      <c r="AA254" s="117"/>
      <c r="AB254" s="122"/>
    </row>
    <row r="255" spans="27:28" ht="15.75" x14ac:dyDescent="0.25">
      <c r="AA255" s="117"/>
      <c r="AB255" s="122"/>
    </row>
    <row r="256" spans="27:28" ht="15.75" x14ac:dyDescent="0.25">
      <c r="AA256" s="117"/>
      <c r="AB256" s="106"/>
    </row>
    <row r="257" spans="27:28" ht="15.75" x14ac:dyDescent="0.25">
      <c r="AA257" s="117"/>
      <c r="AB257" s="106"/>
    </row>
    <row r="258" spans="27:28" ht="15.75" x14ac:dyDescent="0.25">
      <c r="AA258" s="117"/>
      <c r="AB258" s="106"/>
    </row>
    <row r="259" spans="27:28" ht="15.75" x14ac:dyDescent="0.25">
      <c r="AA259" s="117"/>
      <c r="AB259" s="106"/>
    </row>
    <row r="260" spans="27:28" ht="15.75" x14ac:dyDescent="0.25">
      <c r="AA260" s="117"/>
      <c r="AB260" s="106"/>
    </row>
    <row r="261" spans="27:28" ht="15.75" x14ac:dyDescent="0.25">
      <c r="AA261" s="117"/>
      <c r="AB261" s="106"/>
    </row>
    <row r="262" spans="27:28" ht="15.75" x14ac:dyDescent="0.25">
      <c r="AA262" s="117"/>
      <c r="AB262" s="106"/>
    </row>
    <row r="263" spans="27:28" ht="15.75" x14ac:dyDescent="0.25">
      <c r="AA263" s="117"/>
      <c r="AB263" s="106"/>
    </row>
    <row r="264" spans="27:28" ht="15.75" x14ac:dyDescent="0.25">
      <c r="AA264" s="117"/>
      <c r="AB264" s="106"/>
    </row>
    <row r="265" spans="27:28" ht="15.75" x14ac:dyDescent="0.25">
      <c r="AA265" s="117"/>
      <c r="AB265" s="106"/>
    </row>
    <row r="266" spans="27:28" ht="15.75" x14ac:dyDescent="0.25">
      <c r="AA266" s="117"/>
      <c r="AB266" s="106"/>
    </row>
    <row r="267" spans="27:28" ht="15.75" x14ac:dyDescent="0.25">
      <c r="AA267" s="117"/>
      <c r="AB267" s="106"/>
    </row>
    <row r="268" spans="27:28" ht="15.75" x14ac:dyDescent="0.25">
      <c r="AA268" s="117"/>
      <c r="AB268" s="106"/>
    </row>
    <row r="269" spans="27:28" ht="15.75" x14ac:dyDescent="0.25">
      <c r="AA269" s="117"/>
      <c r="AB269" s="106"/>
    </row>
    <row r="270" spans="27:28" ht="15.75" x14ac:dyDescent="0.25">
      <c r="AA270" s="117"/>
      <c r="AB270" s="106"/>
    </row>
    <row r="271" spans="27:28" ht="15.75" x14ac:dyDescent="0.25">
      <c r="AA271" s="117"/>
      <c r="AB271" s="106"/>
    </row>
    <row r="272" spans="27:28" ht="15.75" x14ac:dyDescent="0.25">
      <c r="AA272" s="117"/>
      <c r="AB272" s="106"/>
    </row>
    <row r="273" spans="27:28" x14ac:dyDescent="0.25">
      <c r="AA273" s="107"/>
      <c r="AB273" s="107"/>
    </row>
    <row r="274" spans="27:28" x14ac:dyDescent="0.25">
      <c r="AA274" s="107"/>
      <c r="AB274" s="107"/>
    </row>
    <row r="275" spans="27:28" x14ac:dyDescent="0.25">
      <c r="AA275" s="107"/>
      <c r="AB275" s="107"/>
    </row>
  </sheetData>
  <sortState ref="R45:R53">
    <sortCondition ref="R45"/>
  </sortState>
  <mergeCells count="7">
    <mergeCell ref="X4:X5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73"/>
  <sheetViews>
    <sheetView topLeftCell="B1" zoomScale="77" zoomScaleNormal="77" workbookViewId="0">
      <selection activeCell="L25" sqref="L25"/>
    </sheetView>
  </sheetViews>
  <sheetFormatPr defaultRowHeight="15" x14ac:dyDescent="0.25"/>
  <cols>
    <col min="2" max="2" width="6" customWidth="1"/>
    <col min="3" max="8" width="10.28515625" customWidth="1"/>
    <col min="9" max="9" width="12.85546875" customWidth="1"/>
    <col min="10" max="12" width="10.28515625" customWidth="1"/>
    <col min="26" max="26" width="12.28515625" customWidth="1"/>
  </cols>
  <sheetData>
    <row r="1" spans="2:28" ht="26.25" x14ac:dyDescent="0.4">
      <c r="I1" s="219" t="s">
        <v>31</v>
      </c>
      <c r="J1" s="219"/>
      <c r="K1" s="219"/>
      <c r="L1" s="219"/>
      <c r="M1" s="219"/>
      <c r="N1" s="219"/>
      <c r="O1" s="219"/>
    </row>
    <row r="2" spans="2:28" x14ac:dyDescent="0.25">
      <c r="B2" s="18"/>
      <c r="C2" s="19"/>
      <c r="D2" s="19"/>
      <c r="E2" s="19"/>
      <c r="F2" s="19"/>
      <c r="G2" s="19"/>
      <c r="H2" s="19"/>
      <c r="I2" s="19"/>
      <c r="J2" s="19"/>
    </row>
    <row r="3" spans="2:28" ht="15.75" x14ac:dyDescent="0.25">
      <c r="B3" s="220" t="s">
        <v>20</v>
      </c>
      <c r="C3" s="226" t="s">
        <v>21</v>
      </c>
      <c r="D3" s="226"/>
      <c r="E3" s="226"/>
      <c r="F3" s="226"/>
      <c r="G3" s="226"/>
      <c r="H3" s="226"/>
      <c r="I3" s="226"/>
      <c r="J3" s="226"/>
      <c r="K3" s="2"/>
      <c r="L3" s="220" t="s">
        <v>2</v>
      </c>
      <c r="N3" s="7" t="s">
        <v>22</v>
      </c>
      <c r="O3" s="16"/>
      <c r="P3" s="16"/>
      <c r="Q3" s="16"/>
      <c r="R3" s="16"/>
      <c r="S3" s="16"/>
      <c r="T3" s="16"/>
      <c r="U3" s="16"/>
      <c r="V3" s="16"/>
      <c r="W3" s="16"/>
      <c r="X3" s="17"/>
      <c r="Z3" s="134" t="s">
        <v>89</v>
      </c>
      <c r="AA3" s="134"/>
      <c r="AB3" s="107"/>
    </row>
    <row r="4" spans="2:28" ht="15.75" x14ac:dyDescent="0.25">
      <c r="B4" s="220"/>
      <c r="C4" s="8" t="s">
        <v>92</v>
      </c>
      <c r="D4" s="8" t="s">
        <v>93</v>
      </c>
      <c r="E4" s="8" t="s">
        <v>94</v>
      </c>
      <c r="F4" s="8" t="s">
        <v>95</v>
      </c>
      <c r="G4" s="8" t="s">
        <v>96</v>
      </c>
      <c r="H4" s="8" t="s">
        <v>97</v>
      </c>
      <c r="I4" s="8" t="s">
        <v>98</v>
      </c>
      <c r="J4" s="8" t="s">
        <v>99</v>
      </c>
      <c r="K4" s="8" t="s">
        <v>100</v>
      </c>
      <c r="L4" s="220"/>
      <c r="N4" s="204" t="s">
        <v>23</v>
      </c>
      <c r="O4" s="204" t="s">
        <v>13</v>
      </c>
      <c r="P4" s="204"/>
      <c r="Q4" s="204"/>
      <c r="R4" s="204"/>
      <c r="S4" s="204"/>
      <c r="T4" s="204"/>
      <c r="U4" s="204"/>
      <c r="V4" s="204"/>
      <c r="W4" s="204"/>
      <c r="X4" s="204" t="s">
        <v>15</v>
      </c>
      <c r="Z4" s="92" t="s">
        <v>48</v>
      </c>
      <c r="AA4" s="32">
        <f>STDEV(O6:O20)</f>
        <v>2.0248456731316584</v>
      </c>
      <c r="AB4" s="107"/>
    </row>
    <row r="5" spans="2:28" ht="15.75" x14ac:dyDescent="0.25">
      <c r="B5" s="9">
        <v>1</v>
      </c>
      <c r="C5" s="251">
        <v>4</v>
      </c>
      <c r="D5" s="251">
        <v>4</v>
      </c>
      <c r="E5" s="251">
        <v>4</v>
      </c>
      <c r="F5" s="251">
        <v>4</v>
      </c>
      <c r="G5" s="251">
        <v>3</v>
      </c>
      <c r="H5" s="251">
        <v>4</v>
      </c>
      <c r="I5" s="251">
        <v>3</v>
      </c>
      <c r="J5" s="251">
        <v>4</v>
      </c>
      <c r="K5" s="251">
        <v>3</v>
      </c>
      <c r="L5" s="2">
        <f>SUM(C5:K5)</f>
        <v>33</v>
      </c>
      <c r="N5" s="204"/>
      <c r="O5" s="8" t="s">
        <v>48</v>
      </c>
      <c r="P5" s="8" t="s">
        <v>49</v>
      </c>
      <c r="Q5" s="8" t="s">
        <v>50</v>
      </c>
      <c r="R5" s="8" t="s">
        <v>51</v>
      </c>
      <c r="S5" s="8" t="s">
        <v>52</v>
      </c>
      <c r="T5" s="8" t="s">
        <v>53</v>
      </c>
      <c r="U5" s="8" t="s">
        <v>54</v>
      </c>
      <c r="V5" s="8" t="s">
        <v>55</v>
      </c>
      <c r="W5" s="8" t="s">
        <v>56</v>
      </c>
      <c r="X5" s="204"/>
      <c r="Z5" s="92" t="s">
        <v>49</v>
      </c>
      <c r="AA5" s="32">
        <f>STDEV(P6:P20)</f>
        <v>1.8599795185764303</v>
      </c>
      <c r="AB5" s="107"/>
    </row>
    <row r="6" spans="2:28" ht="15.75" x14ac:dyDescent="0.25">
      <c r="B6" s="9">
        <v>2</v>
      </c>
      <c r="C6" s="251">
        <v>4</v>
      </c>
      <c r="D6" s="251">
        <v>5</v>
      </c>
      <c r="E6" s="251">
        <v>5</v>
      </c>
      <c r="F6" s="251">
        <v>5</v>
      </c>
      <c r="G6" s="251">
        <v>5</v>
      </c>
      <c r="H6" s="251">
        <v>5</v>
      </c>
      <c r="I6" s="251">
        <v>5</v>
      </c>
      <c r="J6" s="251">
        <v>5</v>
      </c>
      <c r="K6" s="251">
        <v>5</v>
      </c>
      <c r="L6" s="2">
        <f t="shared" ref="L6:L19" si="0">SUM(C6:K6)</f>
        <v>44</v>
      </c>
      <c r="N6" s="10">
        <v>1</v>
      </c>
      <c r="O6" s="11">
        <v>6.5</v>
      </c>
      <c r="P6" s="11">
        <v>6.5</v>
      </c>
      <c r="Q6" s="11">
        <v>6.5</v>
      </c>
      <c r="R6" s="11">
        <v>6.5</v>
      </c>
      <c r="S6" s="11">
        <v>2</v>
      </c>
      <c r="T6" s="11">
        <v>6.5</v>
      </c>
      <c r="U6" s="11">
        <v>2</v>
      </c>
      <c r="V6" s="11">
        <v>6.5</v>
      </c>
      <c r="W6" s="11">
        <v>2</v>
      </c>
      <c r="X6" s="12">
        <f>SUM(O6:W6)</f>
        <v>45</v>
      </c>
      <c r="Z6" s="92" t="s">
        <v>50</v>
      </c>
      <c r="AA6" s="32">
        <f>STDEV(Q6:Q20)</f>
        <v>1.5376233980678482</v>
      </c>
      <c r="AB6" s="107"/>
    </row>
    <row r="7" spans="2:28" ht="15.75" x14ac:dyDescent="0.25">
      <c r="B7" s="9">
        <v>3</v>
      </c>
      <c r="C7" s="251">
        <v>4</v>
      </c>
      <c r="D7" s="251">
        <v>4</v>
      </c>
      <c r="E7" s="251">
        <v>4</v>
      </c>
      <c r="F7" s="251">
        <v>4</v>
      </c>
      <c r="G7" s="251">
        <v>4</v>
      </c>
      <c r="H7" s="251">
        <v>2</v>
      </c>
      <c r="I7" s="251">
        <v>4</v>
      </c>
      <c r="J7" s="251">
        <v>4</v>
      </c>
      <c r="K7" s="251">
        <v>2</v>
      </c>
      <c r="L7" s="2">
        <f t="shared" si="0"/>
        <v>32</v>
      </c>
      <c r="N7" s="10">
        <v>2</v>
      </c>
      <c r="O7" s="11">
        <v>1</v>
      </c>
      <c r="P7" s="11">
        <v>5.5</v>
      </c>
      <c r="Q7" s="11">
        <v>5.5</v>
      </c>
      <c r="R7" s="11">
        <v>5.5</v>
      </c>
      <c r="S7" s="11">
        <v>5.5</v>
      </c>
      <c r="T7" s="11">
        <v>5.5</v>
      </c>
      <c r="U7" s="11">
        <v>5.5</v>
      </c>
      <c r="V7" s="11">
        <v>5.5</v>
      </c>
      <c r="W7" s="11">
        <v>5.5</v>
      </c>
      <c r="X7" s="12">
        <f>SUM(O7:W7)</f>
        <v>45</v>
      </c>
      <c r="Z7" s="92" t="s">
        <v>51</v>
      </c>
      <c r="AA7" s="32">
        <f>STDEV(R6:R20)</f>
        <v>1.0801234497346428</v>
      </c>
      <c r="AB7" s="107"/>
    </row>
    <row r="8" spans="2:28" ht="15.75" x14ac:dyDescent="0.25">
      <c r="B8" s="9">
        <v>4</v>
      </c>
      <c r="C8" s="251">
        <v>4</v>
      </c>
      <c r="D8" s="251">
        <v>4</v>
      </c>
      <c r="E8" s="251">
        <v>4</v>
      </c>
      <c r="F8" s="251">
        <v>3</v>
      </c>
      <c r="G8" s="251">
        <v>2</v>
      </c>
      <c r="H8" s="251">
        <v>3</v>
      </c>
      <c r="I8" s="251">
        <v>4</v>
      </c>
      <c r="J8" s="251">
        <v>3</v>
      </c>
      <c r="K8" s="251">
        <v>2</v>
      </c>
      <c r="L8" s="2">
        <f t="shared" si="0"/>
        <v>29</v>
      </c>
      <c r="N8" s="10">
        <v>3</v>
      </c>
      <c r="O8" s="11">
        <v>6</v>
      </c>
      <c r="P8" s="11">
        <v>6</v>
      </c>
      <c r="Q8" s="11">
        <v>6</v>
      </c>
      <c r="R8" s="11">
        <v>6</v>
      </c>
      <c r="S8" s="11">
        <v>6</v>
      </c>
      <c r="T8" s="11">
        <v>1.5</v>
      </c>
      <c r="U8" s="11">
        <v>6</v>
      </c>
      <c r="V8" s="11">
        <v>6</v>
      </c>
      <c r="W8" s="11">
        <v>1.5</v>
      </c>
      <c r="X8" s="12">
        <f>SUM(O8:W8)</f>
        <v>45</v>
      </c>
      <c r="Z8" s="92" t="s">
        <v>52</v>
      </c>
      <c r="AA8" s="32">
        <f>STDEV(S6:S20)</f>
        <v>1.9820624179302297</v>
      </c>
      <c r="AB8" s="107"/>
    </row>
    <row r="9" spans="2:28" ht="15.75" x14ac:dyDescent="0.25">
      <c r="B9" s="9">
        <v>5</v>
      </c>
      <c r="C9" s="251">
        <v>4</v>
      </c>
      <c r="D9" s="251">
        <v>4</v>
      </c>
      <c r="E9" s="251">
        <v>3</v>
      </c>
      <c r="F9" s="251">
        <v>4</v>
      </c>
      <c r="G9" s="251">
        <v>4</v>
      </c>
      <c r="H9" s="251">
        <v>4</v>
      </c>
      <c r="I9" s="251">
        <v>4</v>
      </c>
      <c r="J9" s="251">
        <v>4</v>
      </c>
      <c r="K9" s="251">
        <v>3</v>
      </c>
      <c r="L9" s="2">
        <f t="shared" si="0"/>
        <v>34</v>
      </c>
      <c r="N9" s="10">
        <v>4</v>
      </c>
      <c r="O9" s="11">
        <v>7.5</v>
      </c>
      <c r="P9" s="11">
        <v>7.5</v>
      </c>
      <c r="Q9" s="11">
        <v>7.5</v>
      </c>
      <c r="R9" s="11">
        <v>4</v>
      </c>
      <c r="S9" s="11">
        <v>1.5</v>
      </c>
      <c r="T9" s="11">
        <v>4</v>
      </c>
      <c r="U9" s="11">
        <v>7.5</v>
      </c>
      <c r="V9" s="11">
        <v>4</v>
      </c>
      <c r="W9" s="11">
        <v>1.5</v>
      </c>
      <c r="X9" s="12">
        <f>SUM(O9:W9)</f>
        <v>45</v>
      </c>
      <c r="Z9" s="92" t="s">
        <v>53</v>
      </c>
      <c r="AA9" s="32">
        <f>STDEV(T6:T20)</f>
        <v>1.5055453054181624</v>
      </c>
      <c r="AB9" s="107"/>
    </row>
    <row r="10" spans="2:28" ht="15.75" x14ac:dyDescent="0.25">
      <c r="B10" s="9">
        <v>6</v>
      </c>
      <c r="C10" s="251">
        <v>2</v>
      </c>
      <c r="D10" s="251">
        <v>4</v>
      </c>
      <c r="E10" s="251">
        <v>4</v>
      </c>
      <c r="F10" s="251">
        <v>4</v>
      </c>
      <c r="G10" s="251">
        <v>2</v>
      </c>
      <c r="H10" s="251">
        <v>4</v>
      </c>
      <c r="I10" s="251">
        <v>4</v>
      </c>
      <c r="J10" s="251">
        <v>4</v>
      </c>
      <c r="K10" s="251">
        <v>4</v>
      </c>
      <c r="L10" s="2">
        <f t="shared" si="0"/>
        <v>32</v>
      </c>
      <c r="N10" s="10">
        <v>5</v>
      </c>
      <c r="O10" s="11">
        <v>6</v>
      </c>
      <c r="P10" s="11">
        <v>6</v>
      </c>
      <c r="Q10" s="11">
        <v>1.5</v>
      </c>
      <c r="R10" s="11">
        <v>6</v>
      </c>
      <c r="S10" s="11">
        <v>6</v>
      </c>
      <c r="T10" s="11">
        <v>6</v>
      </c>
      <c r="U10" s="11">
        <v>6</v>
      </c>
      <c r="V10" s="11">
        <v>6</v>
      </c>
      <c r="W10" s="11">
        <v>1.5</v>
      </c>
      <c r="X10" s="12">
        <f t="shared" ref="X10:X20" si="1">SUM(O10:W10)</f>
        <v>45</v>
      </c>
      <c r="Z10" s="92" t="s">
        <v>54</v>
      </c>
      <c r="AA10" s="32">
        <f>STDEV(U6:U20)</f>
        <v>1.3047532151257382</v>
      </c>
      <c r="AB10" s="107"/>
    </row>
    <row r="11" spans="2:28" ht="15.75" x14ac:dyDescent="0.25">
      <c r="B11" s="9">
        <v>7</v>
      </c>
      <c r="C11" s="251">
        <v>5</v>
      </c>
      <c r="D11" s="251">
        <v>5</v>
      </c>
      <c r="E11" s="251">
        <v>5</v>
      </c>
      <c r="F11" s="251">
        <v>5</v>
      </c>
      <c r="G11" s="251">
        <v>4</v>
      </c>
      <c r="H11" s="251">
        <v>5</v>
      </c>
      <c r="I11" s="251">
        <v>5</v>
      </c>
      <c r="J11" s="251">
        <v>5</v>
      </c>
      <c r="K11" s="251">
        <v>5</v>
      </c>
      <c r="L11" s="2">
        <f t="shared" si="0"/>
        <v>44</v>
      </c>
      <c r="N11" s="10">
        <v>6</v>
      </c>
      <c r="O11" s="11">
        <v>1.5</v>
      </c>
      <c r="P11" s="11">
        <v>6</v>
      </c>
      <c r="Q11" s="11">
        <v>6</v>
      </c>
      <c r="R11" s="11">
        <v>6</v>
      </c>
      <c r="S11" s="11">
        <v>1.5</v>
      </c>
      <c r="T11" s="11">
        <v>6</v>
      </c>
      <c r="U11" s="11">
        <v>6</v>
      </c>
      <c r="V11" s="11">
        <v>6</v>
      </c>
      <c r="W11" s="11">
        <v>6</v>
      </c>
      <c r="X11" s="12">
        <f t="shared" si="1"/>
        <v>45</v>
      </c>
      <c r="Z11" s="92" t="s">
        <v>55</v>
      </c>
      <c r="AA11" s="32">
        <f>STDEV(V6:V20)</f>
        <v>0.86327173893166198</v>
      </c>
      <c r="AB11" s="107"/>
    </row>
    <row r="12" spans="2:28" ht="15.75" x14ac:dyDescent="0.25">
      <c r="B12" s="9">
        <v>8</v>
      </c>
      <c r="C12" s="251">
        <v>5</v>
      </c>
      <c r="D12" s="251">
        <v>5</v>
      </c>
      <c r="E12" s="251">
        <v>5</v>
      </c>
      <c r="F12" s="251">
        <v>5</v>
      </c>
      <c r="G12" s="251">
        <v>4</v>
      </c>
      <c r="H12" s="251">
        <v>5</v>
      </c>
      <c r="I12" s="251">
        <v>5</v>
      </c>
      <c r="J12" s="251">
        <v>5</v>
      </c>
      <c r="K12" s="251">
        <v>5</v>
      </c>
      <c r="L12" s="2">
        <f t="shared" si="0"/>
        <v>44</v>
      </c>
      <c r="N12" s="10">
        <v>7</v>
      </c>
      <c r="O12" s="11">
        <v>5.5</v>
      </c>
      <c r="P12" s="11">
        <v>5.5</v>
      </c>
      <c r="Q12" s="11">
        <v>5.5</v>
      </c>
      <c r="R12" s="11">
        <v>5.5</v>
      </c>
      <c r="S12" s="11">
        <v>1</v>
      </c>
      <c r="T12" s="11">
        <v>5.5</v>
      </c>
      <c r="U12" s="11">
        <v>5.5</v>
      </c>
      <c r="V12" s="11">
        <v>5.5</v>
      </c>
      <c r="W12" s="11">
        <v>5.5</v>
      </c>
      <c r="X12" s="12">
        <f t="shared" si="1"/>
        <v>45</v>
      </c>
      <c r="Z12" s="92" t="s">
        <v>56</v>
      </c>
      <c r="AA12" s="32">
        <f>STDEV(W6:W20)</f>
        <v>2.0236694629405498</v>
      </c>
      <c r="AB12" s="107"/>
    </row>
    <row r="13" spans="2:28" ht="15.75" x14ac:dyDescent="0.25">
      <c r="B13" s="9">
        <v>9</v>
      </c>
      <c r="C13" s="251">
        <v>4</v>
      </c>
      <c r="D13" s="251">
        <v>5</v>
      </c>
      <c r="E13" s="251">
        <v>5</v>
      </c>
      <c r="F13" s="251">
        <v>5</v>
      </c>
      <c r="G13" s="251">
        <v>4</v>
      </c>
      <c r="H13" s="251">
        <v>5</v>
      </c>
      <c r="I13" s="251">
        <v>5</v>
      </c>
      <c r="J13" s="251">
        <v>5</v>
      </c>
      <c r="K13" s="251">
        <v>5</v>
      </c>
      <c r="L13" s="2">
        <f t="shared" si="0"/>
        <v>43</v>
      </c>
      <c r="N13" s="10">
        <v>8</v>
      </c>
      <c r="O13" s="11">
        <v>5.5</v>
      </c>
      <c r="P13" s="11">
        <v>5.5</v>
      </c>
      <c r="Q13" s="11">
        <v>5.5</v>
      </c>
      <c r="R13" s="11">
        <v>5.5</v>
      </c>
      <c r="S13" s="11">
        <v>1</v>
      </c>
      <c r="T13" s="11">
        <v>5.5</v>
      </c>
      <c r="U13" s="11">
        <v>5.5</v>
      </c>
      <c r="V13" s="11">
        <v>5.5</v>
      </c>
      <c r="W13" s="11">
        <v>5.5</v>
      </c>
      <c r="X13" s="12">
        <f t="shared" si="1"/>
        <v>45</v>
      </c>
      <c r="Z13" s="117"/>
      <c r="AA13" s="122"/>
      <c r="AB13" s="107"/>
    </row>
    <row r="14" spans="2:28" ht="15.75" x14ac:dyDescent="0.25">
      <c r="B14" s="9">
        <v>10</v>
      </c>
      <c r="C14" s="251">
        <v>4</v>
      </c>
      <c r="D14" s="251">
        <v>4</v>
      </c>
      <c r="E14" s="251">
        <v>2</v>
      </c>
      <c r="F14" s="251">
        <v>2</v>
      </c>
      <c r="G14" s="251">
        <v>2</v>
      </c>
      <c r="H14" s="251">
        <v>2</v>
      </c>
      <c r="I14" s="251">
        <v>4</v>
      </c>
      <c r="J14" s="251">
        <v>4</v>
      </c>
      <c r="K14" s="251">
        <v>4</v>
      </c>
      <c r="L14" s="2">
        <f t="shared" si="0"/>
        <v>28</v>
      </c>
      <c r="N14" s="10">
        <v>9</v>
      </c>
      <c r="O14" s="11">
        <v>1.5</v>
      </c>
      <c r="P14" s="11">
        <v>6</v>
      </c>
      <c r="Q14" s="11">
        <v>6</v>
      </c>
      <c r="R14" s="11">
        <v>6</v>
      </c>
      <c r="S14" s="11">
        <v>1.5</v>
      </c>
      <c r="T14" s="11">
        <v>6</v>
      </c>
      <c r="U14" s="11">
        <v>6</v>
      </c>
      <c r="V14" s="11">
        <v>6</v>
      </c>
      <c r="W14" s="11">
        <v>6</v>
      </c>
      <c r="X14" s="12">
        <f t="shared" si="1"/>
        <v>45</v>
      </c>
      <c r="Z14" s="117"/>
      <c r="AA14" s="122"/>
      <c r="AB14" s="107"/>
    </row>
    <row r="15" spans="2:28" ht="15.75" x14ac:dyDescent="0.25">
      <c r="B15" s="9">
        <v>11</v>
      </c>
      <c r="C15" s="251">
        <v>4</v>
      </c>
      <c r="D15" s="251">
        <v>2</v>
      </c>
      <c r="E15" s="251">
        <v>4</v>
      </c>
      <c r="F15" s="251">
        <v>4</v>
      </c>
      <c r="G15" s="251">
        <v>4</v>
      </c>
      <c r="H15" s="251">
        <v>5</v>
      </c>
      <c r="I15" s="251">
        <v>5</v>
      </c>
      <c r="J15" s="251">
        <v>5</v>
      </c>
      <c r="K15" s="251">
        <v>5</v>
      </c>
      <c r="L15" s="2">
        <f t="shared" si="0"/>
        <v>38</v>
      </c>
      <c r="N15" s="10">
        <v>10</v>
      </c>
      <c r="O15" s="11">
        <v>7</v>
      </c>
      <c r="P15" s="11">
        <v>7</v>
      </c>
      <c r="Q15" s="11">
        <v>2.5</v>
      </c>
      <c r="R15" s="11">
        <v>2.5</v>
      </c>
      <c r="S15" s="11">
        <v>2.5</v>
      </c>
      <c r="T15" s="11">
        <v>2.5</v>
      </c>
      <c r="U15" s="11">
        <v>7</v>
      </c>
      <c r="V15" s="11">
        <v>7</v>
      </c>
      <c r="W15" s="11">
        <v>7</v>
      </c>
      <c r="X15" s="12">
        <f t="shared" si="1"/>
        <v>45</v>
      </c>
      <c r="Z15" s="117"/>
      <c r="AA15" s="122"/>
      <c r="AB15" s="107"/>
    </row>
    <row r="16" spans="2:28" ht="15.75" x14ac:dyDescent="0.25">
      <c r="B16" s="9">
        <v>12</v>
      </c>
      <c r="C16" s="251">
        <v>5</v>
      </c>
      <c r="D16" s="251">
        <v>5</v>
      </c>
      <c r="E16" s="251">
        <v>5</v>
      </c>
      <c r="F16" s="251">
        <v>5</v>
      </c>
      <c r="G16" s="251">
        <v>5</v>
      </c>
      <c r="H16" s="251">
        <v>5</v>
      </c>
      <c r="I16" s="251">
        <v>5</v>
      </c>
      <c r="J16" s="251">
        <v>5</v>
      </c>
      <c r="K16" s="251">
        <v>5</v>
      </c>
      <c r="L16" s="2">
        <f t="shared" si="0"/>
        <v>45</v>
      </c>
      <c r="N16" s="10">
        <v>11</v>
      </c>
      <c r="O16" s="11">
        <v>3.5</v>
      </c>
      <c r="P16" s="11">
        <v>1</v>
      </c>
      <c r="Q16" s="11">
        <v>3.5</v>
      </c>
      <c r="R16" s="11">
        <v>3.5</v>
      </c>
      <c r="S16" s="11">
        <v>3.5</v>
      </c>
      <c r="T16" s="11">
        <v>7.5</v>
      </c>
      <c r="U16" s="11">
        <v>7.5</v>
      </c>
      <c r="V16" s="11">
        <v>7.5</v>
      </c>
      <c r="W16" s="11">
        <v>7.5</v>
      </c>
      <c r="X16" s="12">
        <f t="shared" si="1"/>
        <v>45</v>
      </c>
      <c r="Z16" s="117"/>
      <c r="AA16" s="122"/>
      <c r="AB16" s="107"/>
    </row>
    <row r="17" spans="2:28" ht="15.75" x14ac:dyDescent="0.25">
      <c r="B17" s="9">
        <v>13</v>
      </c>
      <c r="C17" s="251">
        <v>4</v>
      </c>
      <c r="D17" s="251">
        <v>5</v>
      </c>
      <c r="E17" s="251">
        <v>4</v>
      </c>
      <c r="F17" s="251">
        <v>4</v>
      </c>
      <c r="G17" s="251">
        <v>4</v>
      </c>
      <c r="H17" s="251">
        <v>4</v>
      </c>
      <c r="I17" s="251">
        <v>4</v>
      </c>
      <c r="J17" s="251">
        <v>4</v>
      </c>
      <c r="K17" s="251">
        <v>4</v>
      </c>
      <c r="L17" s="2">
        <f t="shared" si="0"/>
        <v>37</v>
      </c>
      <c r="N17" s="10">
        <v>12</v>
      </c>
      <c r="O17" s="11">
        <v>5</v>
      </c>
      <c r="P17" s="11">
        <v>5</v>
      </c>
      <c r="Q17" s="11">
        <v>5</v>
      </c>
      <c r="R17" s="11">
        <v>5</v>
      </c>
      <c r="S17" s="11">
        <v>5</v>
      </c>
      <c r="T17" s="11">
        <v>5</v>
      </c>
      <c r="U17" s="11">
        <v>5</v>
      </c>
      <c r="V17" s="11">
        <v>5</v>
      </c>
      <c r="W17" s="11">
        <v>5</v>
      </c>
      <c r="X17" s="12">
        <f t="shared" si="1"/>
        <v>45</v>
      </c>
      <c r="Z17" s="117"/>
      <c r="AA17" s="106"/>
      <c r="AB17" s="107"/>
    </row>
    <row r="18" spans="2:28" ht="15.75" x14ac:dyDescent="0.25">
      <c r="B18" s="9">
        <v>14</v>
      </c>
      <c r="C18" s="251">
        <v>5</v>
      </c>
      <c r="D18" s="251">
        <v>5</v>
      </c>
      <c r="E18" s="251">
        <v>5</v>
      </c>
      <c r="F18" s="251">
        <v>5</v>
      </c>
      <c r="G18" s="251">
        <v>5</v>
      </c>
      <c r="H18" s="251">
        <v>5</v>
      </c>
      <c r="I18" s="252">
        <v>5</v>
      </c>
      <c r="J18" s="251">
        <v>5</v>
      </c>
      <c r="K18" s="251">
        <v>5</v>
      </c>
      <c r="L18" s="2">
        <f t="shared" si="0"/>
        <v>45</v>
      </c>
      <c r="N18" s="10">
        <v>13</v>
      </c>
      <c r="O18" s="11">
        <v>5.5</v>
      </c>
      <c r="P18" s="11">
        <v>1</v>
      </c>
      <c r="Q18" s="11">
        <v>5.5</v>
      </c>
      <c r="R18" s="11">
        <v>5.5</v>
      </c>
      <c r="S18" s="11">
        <v>5.5</v>
      </c>
      <c r="T18" s="11">
        <v>5.5</v>
      </c>
      <c r="U18" s="11">
        <v>5.5</v>
      </c>
      <c r="V18" s="11">
        <v>5.5</v>
      </c>
      <c r="W18" s="11">
        <v>5.5</v>
      </c>
      <c r="X18" s="12">
        <f t="shared" si="1"/>
        <v>45</v>
      </c>
      <c r="Z18" s="117"/>
      <c r="AA18" s="106"/>
      <c r="AB18" s="107"/>
    </row>
    <row r="19" spans="2:28" ht="15.75" x14ac:dyDescent="0.25">
      <c r="B19" s="9">
        <v>15</v>
      </c>
      <c r="C19" s="251">
        <v>5</v>
      </c>
      <c r="D19" s="251">
        <v>5</v>
      </c>
      <c r="E19" s="251">
        <v>5</v>
      </c>
      <c r="F19" s="251">
        <v>5</v>
      </c>
      <c r="G19" s="251">
        <v>5</v>
      </c>
      <c r="H19" s="251">
        <v>5</v>
      </c>
      <c r="I19" s="251">
        <v>5</v>
      </c>
      <c r="J19" s="251">
        <v>5</v>
      </c>
      <c r="K19" s="251">
        <v>5</v>
      </c>
      <c r="L19" s="2">
        <f t="shared" si="0"/>
        <v>45</v>
      </c>
      <c r="N19" s="10">
        <v>14</v>
      </c>
      <c r="O19" s="13">
        <v>5</v>
      </c>
      <c r="P19" s="13">
        <v>5</v>
      </c>
      <c r="Q19" s="13">
        <v>5</v>
      </c>
      <c r="R19" s="13">
        <v>5</v>
      </c>
      <c r="S19" s="13">
        <v>5</v>
      </c>
      <c r="T19" s="13">
        <v>5</v>
      </c>
      <c r="U19" s="13">
        <v>5</v>
      </c>
      <c r="V19" s="13">
        <v>5</v>
      </c>
      <c r="W19" s="13">
        <v>5</v>
      </c>
      <c r="X19" s="12">
        <f t="shared" si="1"/>
        <v>45</v>
      </c>
      <c r="Z19" s="117"/>
      <c r="AA19" s="106"/>
      <c r="AB19" s="107"/>
    </row>
    <row r="20" spans="2:28" ht="15.75" x14ac:dyDescent="0.25">
      <c r="B20" s="9"/>
      <c r="C20" s="251"/>
      <c r="D20" s="251"/>
      <c r="E20" s="251"/>
      <c r="F20" s="251"/>
      <c r="G20" s="251"/>
      <c r="H20" s="251"/>
      <c r="I20" s="251"/>
      <c r="J20" s="251"/>
      <c r="K20" s="251"/>
      <c r="L20" s="2"/>
      <c r="N20" s="49">
        <v>15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13">
        <v>5</v>
      </c>
      <c r="V20" s="13">
        <v>5</v>
      </c>
      <c r="W20" s="13">
        <v>5</v>
      </c>
      <c r="X20" s="12">
        <f t="shared" si="1"/>
        <v>45</v>
      </c>
      <c r="Z20" s="117"/>
      <c r="AA20" s="106"/>
      <c r="AB20" s="107"/>
    </row>
    <row r="21" spans="2:28" ht="15.75" x14ac:dyDescent="0.25">
      <c r="B21" s="9"/>
      <c r="C21" s="251"/>
      <c r="D21" s="251"/>
      <c r="E21" s="251"/>
      <c r="F21" s="251"/>
      <c r="G21" s="251"/>
      <c r="H21" s="251"/>
      <c r="I21" s="251"/>
      <c r="J21" s="251"/>
      <c r="K21" s="251"/>
      <c r="L21" s="2"/>
      <c r="N21" s="12" t="s">
        <v>15</v>
      </c>
      <c r="O21" s="14">
        <f t="shared" ref="O21:W21" si="2">SUM(O6:O20)</f>
        <v>72</v>
      </c>
      <c r="P21" s="14">
        <f t="shared" si="2"/>
        <v>78.5</v>
      </c>
      <c r="Q21" s="14">
        <f t="shared" si="2"/>
        <v>76.5</v>
      </c>
      <c r="R21" s="14">
        <f t="shared" si="2"/>
        <v>77.5</v>
      </c>
      <c r="S21" s="14">
        <f t="shared" si="2"/>
        <v>52.5</v>
      </c>
      <c r="T21" s="14">
        <f t="shared" si="2"/>
        <v>77</v>
      </c>
      <c r="U21" s="14">
        <f t="shared" si="2"/>
        <v>85</v>
      </c>
      <c r="V21" s="14">
        <f t="shared" si="2"/>
        <v>86</v>
      </c>
      <c r="W21" s="14">
        <f t="shared" si="2"/>
        <v>70</v>
      </c>
      <c r="X21" s="15"/>
      <c r="Z21" s="117"/>
      <c r="AA21" s="106"/>
      <c r="AB21" s="107"/>
    </row>
    <row r="22" spans="2:28" ht="15.75" x14ac:dyDescent="0.25">
      <c r="B22" s="9"/>
      <c r="C22" s="251"/>
      <c r="D22" s="251"/>
      <c r="E22" s="251"/>
      <c r="F22" s="251"/>
      <c r="G22" s="251"/>
      <c r="H22" s="251"/>
      <c r="I22" s="251"/>
      <c r="J22" s="251"/>
      <c r="K22" s="251"/>
      <c r="L22" s="2"/>
      <c r="N22" s="12" t="s">
        <v>26</v>
      </c>
      <c r="O22" s="93">
        <f t="shared" ref="O22:W22" si="3">AVERAGE(O6:O20)</f>
        <v>4.8</v>
      </c>
      <c r="P22" s="93">
        <f t="shared" si="3"/>
        <v>5.2333333333333334</v>
      </c>
      <c r="Q22" s="93">
        <f t="shared" si="3"/>
        <v>5.0999999999999996</v>
      </c>
      <c r="R22" s="93">
        <f t="shared" si="3"/>
        <v>5.166666666666667</v>
      </c>
      <c r="S22" s="93">
        <f t="shared" si="3"/>
        <v>3.5</v>
      </c>
      <c r="T22" s="93">
        <f t="shared" si="3"/>
        <v>5.1333333333333337</v>
      </c>
      <c r="U22" s="93">
        <f t="shared" si="3"/>
        <v>5.666666666666667</v>
      </c>
      <c r="V22" s="93">
        <f t="shared" si="3"/>
        <v>5.7333333333333334</v>
      </c>
      <c r="W22" s="93">
        <f t="shared" si="3"/>
        <v>4.666666666666667</v>
      </c>
      <c r="X22" s="15"/>
      <c r="Z22" s="117"/>
      <c r="AA22" s="106"/>
      <c r="AB22" s="107"/>
    </row>
    <row r="23" spans="2:28" ht="15.75" x14ac:dyDescent="0.25">
      <c r="B23" s="1" t="s">
        <v>18</v>
      </c>
      <c r="C23" s="173">
        <f t="shared" ref="C23:K23" si="4">AVERAGE(C5:C22)</f>
        <v>4.2</v>
      </c>
      <c r="D23" s="173">
        <f t="shared" si="4"/>
        <v>4.4000000000000004</v>
      </c>
      <c r="E23" s="173">
        <f t="shared" si="4"/>
        <v>4.2666666666666666</v>
      </c>
      <c r="F23" s="173">
        <f t="shared" si="4"/>
        <v>4.2666666666666666</v>
      </c>
      <c r="G23" s="174">
        <f t="shared" si="4"/>
        <v>3.8</v>
      </c>
      <c r="H23" s="173">
        <f t="shared" si="4"/>
        <v>4.2</v>
      </c>
      <c r="I23" s="173">
        <f t="shared" si="4"/>
        <v>4.4666666666666668</v>
      </c>
      <c r="J23" s="173">
        <f t="shared" si="4"/>
        <v>4.4666666666666668</v>
      </c>
      <c r="K23" s="173">
        <f t="shared" si="4"/>
        <v>4.1333333333333337</v>
      </c>
      <c r="L23" s="1"/>
      <c r="Z23" s="117"/>
      <c r="AA23" s="106"/>
      <c r="AB23" s="107"/>
    </row>
    <row r="24" spans="2:28" ht="15.75" x14ac:dyDescent="0.25">
      <c r="B24" t="s">
        <v>16</v>
      </c>
      <c r="C24">
        <f t="shared" ref="C24:K24" si="5">SUM(C5:C22)</f>
        <v>63</v>
      </c>
      <c r="D24">
        <f t="shared" si="5"/>
        <v>66</v>
      </c>
      <c r="E24">
        <f t="shared" si="5"/>
        <v>64</v>
      </c>
      <c r="F24">
        <f t="shared" si="5"/>
        <v>64</v>
      </c>
      <c r="G24">
        <f t="shared" si="5"/>
        <v>57</v>
      </c>
      <c r="H24">
        <f t="shared" si="5"/>
        <v>63</v>
      </c>
      <c r="I24">
        <f t="shared" si="5"/>
        <v>67</v>
      </c>
      <c r="J24">
        <f t="shared" si="5"/>
        <v>67</v>
      </c>
      <c r="K24">
        <f t="shared" si="5"/>
        <v>62</v>
      </c>
      <c r="Z24" s="117"/>
      <c r="AA24" s="106"/>
      <c r="AB24" s="107"/>
    </row>
    <row r="25" spans="2:28" ht="15.75" x14ac:dyDescent="0.25">
      <c r="Z25" s="117"/>
      <c r="AA25" s="106"/>
      <c r="AB25" s="107"/>
    </row>
    <row r="26" spans="2:28" ht="15.75" x14ac:dyDescent="0.25">
      <c r="C26" s="24"/>
      <c r="D26" s="24"/>
      <c r="E26" s="24"/>
      <c r="F26" s="24"/>
      <c r="G26" s="24"/>
      <c r="H26" s="125" t="s">
        <v>25</v>
      </c>
      <c r="I26" s="151">
        <f>(12/((15*9)*(9+1))*SUMSQ(O21:W21)-3*(15)*(9+1))</f>
        <v>6.9866666666666788</v>
      </c>
      <c r="J26" s="24"/>
      <c r="Z26" s="117"/>
      <c r="AA26" s="106"/>
      <c r="AB26" s="107"/>
    </row>
    <row r="27" spans="2:28" ht="15.75" x14ac:dyDescent="0.25">
      <c r="C27" s="24"/>
      <c r="D27" s="24"/>
      <c r="E27" s="24"/>
      <c r="F27" s="24"/>
      <c r="G27" s="24"/>
      <c r="H27" s="125" t="s">
        <v>27</v>
      </c>
      <c r="I27" s="151">
        <f>CHIINV(0.05,8)</f>
        <v>15.507313055865453</v>
      </c>
      <c r="J27" s="24"/>
      <c r="Z27" s="117"/>
      <c r="AA27" s="106"/>
      <c r="AB27" s="107"/>
    </row>
    <row r="28" spans="2:28" ht="15.75" x14ac:dyDescent="0.25">
      <c r="C28" s="24"/>
      <c r="D28" s="24"/>
      <c r="E28" s="24"/>
      <c r="F28" s="24"/>
      <c r="G28" s="24"/>
      <c r="H28" s="98" t="s">
        <v>30</v>
      </c>
      <c r="I28" s="98" t="s">
        <v>111</v>
      </c>
      <c r="J28" s="98"/>
      <c r="K28" s="126"/>
      <c r="Z28" s="117"/>
      <c r="AA28" s="106"/>
      <c r="AB28" s="107"/>
    </row>
    <row r="29" spans="2:28" ht="15.75" x14ac:dyDescent="0.25">
      <c r="C29" s="45"/>
      <c r="D29" s="45"/>
      <c r="E29" s="45"/>
      <c r="F29" s="45"/>
      <c r="G29" s="45"/>
      <c r="H29" s="65"/>
      <c r="I29" s="65"/>
      <c r="J29" s="65"/>
      <c r="K29" s="107"/>
      <c r="Z29" s="117"/>
      <c r="AA29" s="106"/>
      <c r="AB29" s="107"/>
    </row>
    <row r="30" spans="2:28" ht="15.75" x14ac:dyDescent="0.25">
      <c r="C30" s="161"/>
      <c r="D30" s="161"/>
      <c r="E30" s="161"/>
      <c r="F30" s="161"/>
      <c r="G30" s="161"/>
      <c r="H30" s="149"/>
      <c r="I30" s="149"/>
      <c r="J30" s="65"/>
      <c r="K30" s="108"/>
      <c r="Z30" s="117"/>
      <c r="AA30" s="106"/>
      <c r="AB30" s="107"/>
    </row>
    <row r="31" spans="2:28" ht="15.75" x14ac:dyDescent="0.25">
      <c r="C31" s="161"/>
      <c r="D31" s="161"/>
      <c r="E31" s="161"/>
      <c r="F31" s="161"/>
      <c r="G31" s="161"/>
      <c r="H31" s="149"/>
      <c r="I31" s="149"/>
      <c r="J31" s="65"/>
      <c r="K31" s="107"/>
      <c r="Z31" s="117"/>
      <c r="AA31" s="106"/>
      <c r="AB31" s="107"/>
    </row>
    <row r="32" spans="2:28" ht="15.75" x14ac:dyDescent="0.25">
      <c r="C32" s="161"/>
      <c r="D32" s="161"/>
      <c r="E32" s="161"/>
      <c r="F32" s="161"/>
      <c r="G32" s="161"/>
      <c r="H32" s="149"/>
      <c r="I32" s="149"/>
      <c r="J32" s="65"/>
      <c r="K32" s="107"/>
      <c r="Z32" s="117"/>
      <c r="AA32" s="106"/>
      <c r="AB32" s="107"/>
    </row>
    <row r="33" spans="3:28" ht="15.75" x14ac:dyDescent="0.25">
      <c r="C33" s="161"/>
      <c r="D33" s="161"/>
      <c r="E33" s="161"/>
      <c r="F33" s="161"/>
      <c r="G33" s="161"/>
      <c r="H33" s="149"/>
      <c r="I33" s="149"/>
      <c r="J33" s="65"/>
      <c r="K33" s="107"/>
      <c r="Z33" s="117"/>
      <c r="AA33" s="106"/>
      <c r="AB33" s="107"/>
    </row>
    <row r="34" spans="3:28" ht="15.75" x14ac:dyDescent="0.25">
      <c r="C34" s="161"/>
      <c r="D34" s="161"/>
      <c r="E34" s="161"/>
      <c r="F34" s="161"/>
      <c r="G34" s="161"/>
      <c r="H34" s="149"/>
      <c r="I34" s="149"/>
      <c r="J34" s="65"/>
      <c r="K34" s="107"/>
      <c r="Z34" s="117"/>
      <c r="AA34" s="122"/>
      <c r="AB34" s="107"/>
    </row>
    <row r="35" spans="3:28" ht="15.75" x14ac:dyDescent="0.25">
      <c r="C35" s="161"/>
      <c r="D35" s="161"/>
      <c r="E35" s="161"/>
      <c r="F35" s="161"/>
      <c r="G35" s="161"/>
      <c r="H35" s="149"/>
      <c r="I35" s="149"/>
      <c r="J35" s="65"/>
      <c r="K35" s="107"/>
      <c r="Z35" s="117"/>
      <c r="AA35" s="122"/>
      <c r="AB35" s="107"/>
    </row>
    <row r="36" spans="3:28" ht="15.75" x14ac:dyDescent="0.25">
      <c r="C36" s="161"/>
      <c r="D36" s="161"/>
      <c r="E36" s="161"/>
      <c r="F36" s="161"/>
      <c r="G36" s="161"/>
      <c r="H36" s="149"/>
      <c r="I36" s="149"/>
      <c r="J36" s="65"/>
      <c r="K36" s="107"/>
      <c r="Z36" s="117"/>
      <c r="AA36" s="122"/>
      <c r="AB36" s="107"/>
    </row>
    <row r="37" spans="3:28" ht="15.75" x14ac:dyDescent="0.25">
      <c r="C37" s="161"/>
      <c r="D37" s="161"/>
      <c r="E37" s="161"/>
      <c r="F37" s="161"/>
      <c r="G37" s="161"/>
      <c r="H37" s="149"/>
      <c r="I37" s="149"/>
      <c r="J37" s="65"/>
      <c r="K37" s="107"/>
      <c r="Z37" s="117"/>
      <c r="AA37" s="122"/>
      <c r="AB37" s="107"/>
    </row>
    <row r="38" spans="3:28" ht="15.75" x14ac:dyDescent="0.25">
      <c r="C38" s="161"/>
      <c r="D38" s="161"/>
      <c r="E38" s="161"/>
      <c r="F38" s="161"/>
      <c r="G38" s="161"/>
      <c r="H38" s="149"/>
      <c r="I38" s="149"/>
      <c r="J38" s="65"/>
      <c r="K38" s="107"/>
      <c r="Z38" s="117"/>
      <c r="AA38" s="122"/>
      <c r="AB38" s="107"/>
    </row>
    <row r="39" spans="3:28" ht="15.75" x14ac:dyDescent="0.25">
      <c r="C39" s="161"/>
      <c r="D39" s="161"/>
      <c r="E39" s="161"/>
      <c r="F39" s="161"/>
      <c r="G39" s="161"/>
      <c r="H39" s="159"/>
      <c r="I39" s="65"/>
      <c r="J39" s="65"/>
      <c r="K39" s="107"/>
      <c r="Z39" s="117"/>
      <c r="AA39" s="122"/>
      <c r="AB39" s="107"/>
    </row>
    <row r="40" spans="3:28" ht="15.75" x14ac:dyDescent="0.25">
      <c r="C40" s="65"/>
      <c r="D40" s="65"/>
      <c r="E40" s="65"/>
      <c r="F40" s="65"/>
      <c r="G40" s="65"/>
      <c r="H40" s="65"/>
      <c r="I40" s="65"/>
      <c r="J40" s="65"/>
      <c r="K40" s="107"/>
      <c r="Z40" s="117"/>
      <c r="AA40" s="122"/>
      <c r="AB40" s="107"/>
    </row>
    <row r="41" spans="3:28" ht="15.75" x14ac:dyDescent="0.25">
      <c r="Z41" s="117"/>
      <c r="AA41" s="122"/>
      <c r="AB41" s="107"/>
    </row>
    <row r="42" spans="3:28" ht="15.75" x14ac:dyDescent="0.25">
      <c r="Z42" s="117"/>
      <c r="AA42" s="122"/>
      <c r="AB42" s="107"/>
    </row>
    <row r="43" spans="3:28" ht="15.75" x14ac:dyDescent="0.25">
      <c r="Z43" s="117"/>
      <c r="AA43" s="122"/>
      <c r="AB43" s="107"/>
    </row>
    <row r="44" spans="3:28" ht="15.75" x14ac:dyDescent="0.25">
      <c r="Z44" s="117"/>
      <c r="AA44" s="122"/>
      <c r="AB44" s="107"/>
    </row>
    <row r="45" spans="3:28" ht="15.75" x14ac:dyDescent="0.25">
      <c r="Z45" s="117"/>
      <c r="AA45" s="122"/>
      <c r="AB45" s="107"/>
    </row>
    <row r="46" spans="3:28" ht="15.75" x14ac:dyDescent="0.25">
      <c r="Z46" s="117"/>
      <c r="AA46" s="122"/>
      <c r="AB46" s="107"/>
    </row>
    <row r="47" spans="3:28" ht="15.75" x14ac:dyDescent="0.25">
      <c r="Z47" s="117"/>
      <c r="AA47" s="106"/>
      <c r="AB47" s="107"/>
    </row>
    <row r="48" spans="3:28" ht="15.75" x14ac:dyDescent="0.25">
      <c r="Z48" s="117"/>
      <c r="AA48" s="106"/>
      <c r="AB48" s="107"/>
    </row>
    <row r="49" spans="26:28" ht="15.75" x14ac:dyDescent="0.25">
      <c r="Z49" s="117"/>
      <c r="AA49" s="106"/>
      <c r="AB49" s="107"/>
    </row>
    <row r="50" spans="26:28" ht="15.75" x14ac:dyDescent="0.25">
      <c r="Z50" s="117"/>
      <c r="AA50" s="106"/>
      <c r="AB50" s="107"/>
    </row>
    <row r="51" spans="26:28" ht="15.75" x14ac:dyDescent="0.25">
      <c r="Z51" s="117"/>
      <c r="AA51" s="106"/>
      <c r="AB51" s="107"/>
    </row>
    <row r="52" spans="26:28" ht="15.75" x14ac:dyDescent="0.25">
      <c r="Z52" s="117"/>
      <c r="AA52" s="106"/>
      <c r="AB52" s="107"/>
    </row>
    <row r="53" spans="26:28" ht="15.75" x14ac:dyDescent="0.25">
      <c r="Z53" s="117"/>
      <c r="AA53" s="106"/>
      <c r="AB53" s="107"/>
    </row>
    <row r="54" spans="26:28" ht="15.75" x14ac:dyDescent="0.25">
      <c r="Z54" s="117"/>
      <c r="AA54" s="106"/>
      <c r="AB54" s="107"/>
    </row>
    <row r="55" spans="26:28" ht="15.75" x14ac:dyDescent="0.25">
      <c r="Z55" s="117"/>
      <c r="AA55" s="106"/>
      <c r="AB55" s="107"/>
    </row>
    <row r="56" spans="26:28" ht="15.75" x14ac:dyDescent="0.25">
      <c r="Z56" s="117"/>
      <c r="AA56" s="106"/>
      <c r="AB56" s="107"/>
    </row>
    <row r="57" spans="26:28" ht="15.75" x14ac:dyDescent="0.25">
      <c r="Z57" s="117"/>
      <c r="AA57" s="106"/>
      <c r="AB57" s="107"/>
    </row>
    <row r="58" spans="26:28" ht="15.75" x14ac:dyDescent="0.25">
      <c r="Z58" s="117"/>
      <c r="AA58" s="106"/>
      <c r="AB58" s="107"/>
    </row>
    <row r="59" spans="26:28" ht="15.75" x14ac:dyDescent="0.25">
      <c r="Z59" s="117"/>
      <c r="AA59" s="106"/>
      <c r="AB59" s="107"/>
    </row>
    <row r="60" spans="26:28" ht="15.75" x14ac:dyDescent="0.25">
      <c r="Z60" s="117"/>
      <c r="AA60" s="106"/>
      <c r="AB60" s="107"/>
    </row>
    <row r="61" spans="26:28" ht="15.75" x14ac:dyDescent="0.25">
      <c r="Z61" s="117"/>
      <c r="AA61" s="106"/>
      <c r="AB61" s="107"/>
    </row>
    <row r="62" spans="26:28" ht="15.75" x14ac:dyDescent="0.25">
      <c r="Z62" s="117"/>
      <c r="AA62" s="106"/>
      <c r="AB62" s="107"/>
    </row>
    <row r="63" spans="26:28" ht="15.75" x14ac:dyDescent="0.25">
      <c r="Z63" s="117"/>
      <c r="AA63" s="106"/>
      <c r="AB63" s="107"/>
    </row>
    <row r="64" spans="26:28" ht="15.75" x14ac:dyDescent="0.25">
      <c r="Z64" s="117"/>
      <c r="AA64" s="122"/>
      <c r="AB64" s="107"/>
    </row>
    <row r="65" spans="26:28" ht="15.75" x14ac:dyDescent="0.25">
      <c r="Z65" s="117"/>
      <c r="AA65" s="122"/>
      <c r="AB65" s="107"/>
    </row>
    <row r="66" spans="26:28" ht="15.75" x14ac:dyDescent="0.25">
      <c r="Z66" s="117"/>
      <c r="AA66" s="122"/>
      <c r="AB66" s="107"/>
    </row>
    <row r="67" spans="26:28" ht="15.75" x14ac:dyDescent="0.25">
      <c r="Z67" s="117"/>
      <c r="AA67" s="122"/>
      <c r="AB67" s="107"/>
    </row>
    <row r="68" spans="26:28" ht="15.75" x14ac:dyDescent="0.25">
      <c r="Z68" s="117"/>
      <c r="AA68" s="122"/>
      <c r="AB68" s="107"/>
    </row>
    <row r="69" spans="26:28" ht="15.75" x14ac:dyDescent="0.25">
      <c r="Z69" s="117"/>
      <c r="AA69" s="122"/>
      <c r="AB69" s="107"/>
    </row>
    <row r="70" spans="26:28" ht="15.75" x14ac:dyDescent="0.25">
      <c r="Z70" s="117"/>
      <c r="AA70" s="122"/>
      <c r="AB70" s="107"/>
    </row>
    <row r="71" spans="26:28" ht="15.75" x14ac:dyDescent="0.25">
      <c r="Z71" s="117"/>
      <c r="AA71" s="122"/>
      <c r="AB71" s="107"/>
    </row>
    <row r="72" spans="26:28" ht="15.75" x14ac:dyDescent="0.25">
      <c r="Z72" s="117"/>
      <c r="AA72" s="122"/>
      <c r="AB72" s="107"/>
    </row>
    <row r="73" spans="26:28" ht="15.75" x14ac:dyDescent="0.25">
      <c r="Z73" s="117"/>
      <c r="AA73" s="122"/>
      <c r="AB73" s="107"/>
    </row>
    <row r="74" spans="26:28" ht="15.75" x14ac:dyDescent="0.25">
      <c r="Z74" s="117"/>
      <c r="AA74" s="122"/>
      <c r="AB74" s="107"/>
    </row>
    <row r="75" spans="26:28" ht="15.75" x14ac:dyDescent="0.25">
      <c r="Z75" s="117"/>
      <c r="AA75" s="122"/>
      <c r="AB75" s="107"/>
    </row>
    <row r="76" spans="26:28" ht="15.75" x14ac:dyDescent="0.25">
      <c r="Z76" s="117"/>
      <c r="AA76" s="122"/>
      <c r="AB76" s="107"/>
    </row>
    <row r="77" spans="26:28" ht="15.75" x14ac:dyDescent="0.25">
      <c r="Z77" s="117"/>
      <c r="AA77" s="106"/>
      <c r="AB77" s="107"/>
    </row>
    <row r="78" spans="26:28" ht="15.75" x14ac:dyDescent="0.25">
      <c r="Z78" s="117"/>
      <c r="AA78" s="106"/>
      <c r="AB78" s="107"/>
    </row>
    <row r="79" spans="26:28" ht="15.75" x14ac:dyDescent="0.25">
      <c r="Z79" s="117"/>
      <c r="AA79" s="106"/>
      <c r="AB79" s="107"/>
    </row>
    <row r="80" spans="26:28" ht="15.75" x14ac:dyDescent="0.25">
      <c r="Z80" s="117"/>
      <c r="AA80" s="106"/>
      <c r="AB80" s="107"/>
    </row>
    <row r="81" spans="26:28" ht="15.75" x14ac:dyDescent="0.25">
      <c r="Z81" s="117"/>
      <c r="AA81" s="106"/>
      <c r="AB81" s="107"/>
    </row>
    <row r="82" spans="26:28" ht="15.75" x14ac:dyDescent="0.25">
      <c r="Z82" s="117"/>
      <c r="AA82" s="106"/>
      <c r="AB82" s="107"/>
    </row>
    <row r="83" spans="26:28" ht="15.75" x14ac:dyDescent="0.25">
      <c r="Z83" s="117"/>
      <c r="AA83" s="106"/>
      <c r="AB83" s="107"/>
    </row>
    <row r="84" spans="26:28" ht="15.75" x14ac:dyDescent="0.25">
      <c r="Z84" s="117"/>
      <c r="AA84" s="106"/>
      <c r="AB84" s="107"/>
    </row>
    <row r="85" spans="26:28" ht="15.75" x14ac:dyDescent="0.25">
      <c r="Z85" s="117"/>
      <c r="AA85" s="106"/>
      <c r="AB85" s="107"/>
    </row>
    <row r="86" spans="26:28" ht="15.75" x14ac:dyDescent="0.25">
      <c r="Z86" s="117"/>
      <c r="AA86" s="106"/>
      <c r="AB86" s="107"/>
    </row>
    <row r="87" spans="26:28" ht="15.75" x14ac:dyDescent="0.25">
      <c r="Z87" s="117"/>
      <c r="AA87" s="106"/>
      <c r="AB87" s="107"/>
    </row>
    <row r="88" spans="26:28" ht="15.75" x14ac:dyDescent="0.25">
      <c r="Z88" s="117"/>
      <c r="AA88" s="106"/>
      <c r="AB88" s="107"/>
    </row>
    <row r="89" spans="26:28" ht="15.75" x14ac:dyDescent="0.25">
      <c r="Z89" s="117"/>
      <c r="AA89" s="106"/>
      <c r="AB89" s="107"/>
    </row>
    <row r="90" spans="26:28" ht="15.75" x14ac:dyDescent="0.25">
      <c r="Z90" s="117"/>
      <c r="AA90" s="106"/>
      <c r="AB90" s="107"/>
    </row>
    <row r="91" spans="26:28" ht="15.75" x14ac:dyDescent="0.25">
      <c r="Z91" s="117"/>
      <c r="AA91" s="106"/>
      <c r="AB91" s="107"/>
    </row>
    <row r="92" spans="26:28" ht="15.75" x14ac:dyDescent="0.25">
      <c r="Z92" s="117"/>
      <c r="AA92" s="106"/>
      <c r="AB92" s="107"/>
    </row>
    <row r="93" spans="26:28" ht="15.75" x14ac:dyDescent="0.25">
      <c r="Z93" s="117"/>
      <c r="AA93" s="106"/>
      <c r="AB93" s="107"/>
    </row>
    <row r="94" spans="26:28" ht="15.75" x14ac:dyDescent="0.25">
      <c r="Z94" s="117"/>
      <c r="AA94" s="122"/>
      <c r="AB94" s="107"/>
    </row>
    <row r="95" spans="26:28" ht="15.75" x14ac:dyDescent="0.25">
      <c r="Z95" s="117"/>
      <c r="AA95" s="122"/>
      <c r="AB95" s="107"/>
    </row>
    <row r="96" spans="26:28" ht="15.75" x14ac:dyDescent="0.25">
      <c r="Z96" s="117"/>
      <c r="AA96" s="122"/>
      <c r="AB96" s="107"/>
    </row>
    <row r="97" spans="26:28" ht="15.75" x14ac:dyDescent="0.25">
      <c r="Z97" s="117"/>
      <c r="AA97" s="122"/>
      <c r="AB97" s="107"/>
    </row>
    <row r="98" spans="26:28" ht="15.75" x14ac:dyDescent="0.25">
      <c r="Z98" s="117"/>
      <c r="AA98" s="122"/>
      <c r="AB98" s="107"/>
    </row>
    <row r="99" spans="26:28" ht="15.75" x14ac:dyDescent="0.25">
      <c r="Z99" s="117"/>
      <c r="AA99" s="122"/>
      <c r="AB99" s="107"/>
    </row>
    <row r="100" spans="26:28" ht="15.75" x14ac:dyDescent="0.25">
      <c r="Z100" s="117"/>
      <c r="AA100" s="122"/>
      <c r="AB100" s="107"/>
    </row>
    <row r="101" spans="26:28" ht="15.75" x14ac:dyDescent="0.25">
      <c r="Z101" s="117"/>
      <c r="AA101" s="122"/>
      <c r="AB101" s="107"/>
    </row>
    <row r="102" spans="26:28" ht="15.75" x14ac:dyDescent="0.25">
      <c r="Z102" s="117"/>
      <c r="AA102" s="122"/>
      <c r="AB102" s="107"/>
    </row>
    <row r="103" spans="26:28" ht="15.75" x14ac:dyDescent="0.25">
      <c r="Z103" s="117"/>
      <c r="AA103" s="122"/>
      <c r="AB103" s="107"/>
    </row>
    <row r="104" spans="26:28" ht="15.75" x14ac:dyDescent="0.25">
      <c r="Z104" s="117"/>
      <c r="AA104" s="122"/>
      <c r="AB104" s="107"/>
    </row>
    <row r="105" spans="26:28" ht="15.75" x14ac:dyDescent="0.25">
      <c r="Z105" s="117"/>
      <c r="AA105" s="122"/>
      <c r="AB105" s="107"/>
    </row>
    <row r="106" spans="26:28" ht="15.75" x14ac:dyDescent="0.25">
      <c r="Z106" s="117"/>
      <c r="AA106" s="122"/>
      <c r="AB106" s="107"/>
    </row>
    <row r="107" spans="26:28" ht="15.75" x14ac:dyDescent="0.25">
      <c r="Z107" s="117"/>
      <c r="AA107" s="106"/>
      <c r="AB107" s="107"/>
    </row>
    <row r="108" spans="26:28" ht="15.75" x14ac:dyDescent="0.25">
      <c r="Z108" s="117"/>
      <c r="AA108" s="106"/>
      <c r="AB108" s="107"/>
    </row>
    <row r="109" spans="26:28" ht="15.75" x14ac:dyDescent="0.25">
      <c r="Z109" s="117"/>
      <c r="AA109" s="106"/>
      <c r="AB109" s="107"/>
    </row>
    <row r="110" spans="26:28" ht="15.75" x14ac:dyDescent="0.25">
      <c r="Z110" s="117"/>
      <c r="AA110" s="106"/>
      <c r="AB110" s="107"/>
    </row>
    <row r="111" spans="26:28" ht="15.75" x14ac:dyDescent="0.25">
      <c r="Z111" s="117"/>
      <c r="AA111" s="106"/>
      <c r="AB111" s="107"/>
    </row>
    <row r="112" spans="26:28" ht="15.75" x14ac:dyDescent="0.25">
      <c r="Z112" s="117"/>
      <c r="AA112" s="106"/>
      <c r="AB112" s="107"/>
    </row>
    <row r="113" spans="26:28" ht="15.75" x14ac:dyDescent="0.25">
      <c r="Z113" s="117"/>
      <c r="AA113" s="106"/>
      <c r="AB113" s="107"/>
    </row>
    <row r="114" spans="26:28" ht="15.75" x14ac:dyDescent="0.25">
      <c r="Z114" s="117"/>
      <c r="AA114" s="106"/>
      <c r="AB114" s="107"/>
    </row>
    <row r="115" spans="26:28" ht="15.75" x14ac:dyDescent="0.25">
      <c r="Z115" s="117"/>
      <c r="AA115" s="106"/>
      <c r="AB115" s="107"/>
    </row>
    <row r="116" spans="26:28" ht="15.75" x14ac:dyDescent="0.25">
      <c r="Z116" s="117"/>
      <c r="AA116" s="106"/>
      <c r="AB116" s="107"/>
    </row>
    <row r="117" spans="26:28" ht="15.75" x14ac:dyDescent="0.25">
      <c r="Z117" s="117"/>
      <c r="AA117" s="106"/>
      <c r="AB117" s="107"/>
    </row>
    <row r="118" spans="26:28" ht="15.75" x14ac:dyDescent="0.25">
      <c r="Z118" s="117"/>
      <c r="AA118" s="106"/>
      <c r="AB118" s="107"/>
    </row>
    <row r="119" spans="26:28" ht="15.75" x14ac:dyDescent="0.25">
      <c r="Z119" s="117"/>
      <c r="AA119" s="106"/>
      <c r="AB119" s="107"/>
    </row>
    <row r="120" spans="26:28" ht="15.75" x14ac:dyDescent="0.25">
      <c r="Z120" s="117"/>
      <c r="AA120" s="106"/>
      <c r="AB120" s="107"/>
    </row>
    <row r="121" spans="26:28" ht="15.75" x14ac:dyDescent="0.25">
      <c r="Z121" s="117"/>
      <c r="AA121" s="106"/>
      <c r="AB121" s="107"/>
    </row>
    <row r="122" spans="26:28" ht="15.75" x14ac:dyDescent="0.25">
      <c r="Z122" s="117"/>
      <c r="AA122" s="106"/>
      <c r="AB122" s="107"/>
    </row>
    <row r="123" spans="26:28" ht="15.75" x14ac:dyDescent="0.25">
      <c r="Z123" s="117"/>
      <c r="AA123" s="106"/>
      <c r="AB123" s="107"/>
    </row>
    <row r="124" spans="26:28" ht="15.75" x14ac:dyDescent="0.25">
      <c r="Z124" s="117"/>
      <c r="AA124" s="122"/>
      <c r="AB124" s="107"/>
    </row>
    <row r="125" spans="26:28" ht="15.75" x14ac:dyDescent="0.25">
      <c r="Z125" s="117"/>
      <c r="AA125" s="122"/>
      <c r="AB125" s="107"/>
    </row>
    <row r="126" spans="26:28" ht="15.75" x14ac:dyDescent="0.25">
      <c r="Z126" s="117"/>
      <c r="AA126" s="122"/>
      <c r="AB126" s="107"/>
    </row>
    <row r="127" spans="26:28" ht="15.75" x14ac:dyDescent="0.25">
      <c r="Z127" s="117"/>
      <c r="AA127" s="122"/>
      <c r="AB127" s="107"/>
    </row>
    <row r="128" spans="26:28" ht="15.75" x14ac:dyDescent="0.25">
      <c r="Z128" s="117"/>
      <c r="AA128" s="122"/>
      <c r="AB128" s="107"/>
    </row>
    <row r="129" spans="26:28" ht="15.75" x14ac:dyDescent="0.25">
      <c r="Z129" s="117"/>
      <c r="AA129" s="122"/>
      <c r="AB129" s="107"/>
    </row>
    <row r="130" spans="26:28" ht="15.75" x14ac:dyDescent="0.25">
      <c r="Z130" s="117"/>
      <c r="AA130" s="122"/>
      <c r="AB130" s="107"/>
    </row>
    <row r="131" spans="26:28" ht="15.75" x14ac:dyDescent="0.25">
      <c r="Z131" s="117"/>
      <c r="AA131" s="122"/>
      <c r="AB131" s="107"/>
    </row>
    <row r="132" spans="26:28" ht="15.75" x14ac:dyDescent="0.25">
      <c r="Z132" s="117"/>
      <c r="AA132" s="122"/>
      <c r="AB132" s="107"/>
    </row>
    <row r="133" spans="26:28" ht="15.75" x14ac:dyDescent="0.25">
      <c r="Z133" s="117"/>
      <c r="AA133" s="122"/>
      <c r="AB133" s="107"/>
    </row>
    <row r="134" spans="26:28" ht="15.75" x14ac:dyDescent="0.25">
      <c r="Z134" s="117"/>
      <c r="AA134" s="122"/>
      <c r="AB134" s="107"/>
    </row>
    <row r="135" spans="26:28" ht="15.75" x14ac:dyDescent="0.25">
      <c r="Z135" s="117"/>
      <c r="AA135" s="122"/>
      <c r="AB135" s="107"/>
    </row>
    <row r="136" spans="26:28" ht="15.75" x14ac:dyDescent="0.25">
      <c r="Z136" s="117"/>
      <c r="AA136" s="122"/>
      <c r="AB136" s="107"/>
    </row>
    <row r="137" spans="26:28" ht="15.75" x14ac:dyDescent="0.25">
      <c r="Z137" s="117"/>
      <c r="AA137" s="106"/>
      <c r="AB137" s="107"/>
    </row>
    <row r="138" spans="26:28" ht="15.75" x14ac:dyDescent="0.25">
      <c r="Z138" s="117"/>
      <c r="AA138" s="106"/>
      <c r="AB138" s="107"/>
    </row>
    <row r="139" spans="26:28" ht="15.75" x14ac:dyDescent="0.25">
      <c r="Z139" s="117"/>
      <c r="AA139" s="106"/>
      <c r="AB139" s="107"/>
    </row>
    <row r="140" spans="26:28" ht="15.75" x14ac:dyDescent="0.25">
      <c r="Z140" s="117"/>
      <c r="AA140" s="106"/>
      <c r="AB140" s="107"/>
    </row>
    <row r="141" spans="26:28" ht="15.75" x14ac:dyDescent="0.25">
      <c r="Z141" s="117"/>
      <c r="AA141" s="106"/>
      <c r="AB141" s="107"/>
    </row>
    <row r="142" spans="26:28" ht="15.75" x14ac:dyDescent="0.25">
      <c r="Z142" s="117"/>
      <c r="AA142" s="106"/>
      <c r="AB142" s="107"/>
    </row>
    <row r="143" spans="26:28" ht="15.75" x14ac:dyDescent="0.25">
      <c r="Z143" s="117"/>
      <c r="AA143" s="106"/>
      <c r="AB143" s="107"/>
    </row>
    <row r="144" spans="26:28" ht="15.75" x14ac:dyDescent="0.25">
      <c r="Z144" s="117"/>
      <c r="AA144" s="106"/>
      <c r="AB144" s="107"/>
    </row>
    <row r="145" spans="26:28" ht="15.75" x14ac:dyDescent="0.25">
      <c r="Z145" s="117"/>
      <c r="AA145" s="106"/>
      <c r="AB145" s="107"/>
    </row>
    <row r="146" spans="26:28" ht="15.75" x14ac:dyDescent="0.25">
      <c r="Z146" s="117"/>
      <c r="AA146" s="106"/>
      <c r="AB146" s="107"/>
    </row>
    <row r="147" spans="26:28" ht="15.75" x14ac:dyDescent="0.25">
      <c r="Z147" s="117"/>
      <c r="AA147" s="106"/>
      <c r="AB147" s="107"/>
    </row>
    <row r="148" spans="26:28" ht="15.75" x14ac:dyDescent="0.25">
      <c r="Z148" s="117"/>
      <c r="AA148" s="106"/>
      <c r="AB148" s="107"/>
    </row>
    <row r="149" spans="26:28" ht="15.75" x14ac:dyDescent="0.25">
      <c r="Z149" s="117"/>
      <c r="AA149" s="106"/>
      <c r="AB149" s="107"/>
    </row>
    <row r="150" spans="26:28" ht="15.75" x14ac:dyDescent="0.25">
      <c r="Z150" s="117"/>
      <c r="AA150" s="106"/>
      <c r="AB150" s="107"/>
    </row>
    <row r="151" spans="26:28" ht="15.75" x14ac:dyDescent="0.25">
      <c r="Z151" s="117"/>
      <c r="AA151" s="106"/>
      <c r="AB151" s="107"/>
    </row>
    <row r="152" spans="26:28" ht="15.75" x14ac:dyDescent="0.25">
      <c r="Z152" s="117"/>
      <c r="AA152" s="106"/>
      <c r="AB152" s="107"/>
    </row>
    <row r="153" spans="26:28" ht="15.75" x14ac:dyDescent="0.25">
      <c r="Z153" s="117"/>
      <c r="AA153" s="106"/>
      <c r="AB153" s="107"/>
    </row>
    <row r="154" spans="26:28" ht="15.75" x14ac:dyDescent="0.25">
      <c r="Z154" s="117"/>
      <c r="AA154" s="122"/>
      <c r="AB154" s="107"/>
    </row>
    <row r="155" spans="26:28" ht="15.75" x14ac:dyDescent="0.25">
      <c r="Z155" s="117"/>
      <c r="AA155" s="122"/>
      <c r="AB155" s="107"/>
    </row>
    <row r="156" spans="26:28" ht="15.75" x14ac:dyDescent="0.25">
      <c r="Z156" s="117"/>
      <c r="AA156" s="122"/>
      <c r="AB156" s="107"/>
    </row>
    <row r="157" spans="26:28" ht="15.75" x14ac:dyDescent="0.25">
      <c r="Z157" s="117"/>
      <c r="AA157" s="122"/>
      <c r="AB157" s="107"/>
    </row>
    <row r="158" spans="26:28" ht="15.75" x14ac:dyDescent="0.25">
      <c r="Z158" s="117"/>
      <c r="AA158" s="122"/>
      <c r="AB158" s="107"/>
    </row>
    <row r="159" spans="26:28" ht="15.75" x14ac:dyDescent="0.25">
      <c r="Z159" s="117"/>
      <c r="AA159" s="122"/>
      <c r="AB159" s="107"/>
    </row>
    <row r="160" spans="26:28" ht="15.75" x14ac:dyDescent="0.25">
      <c r="Z160" s="117"/>
      <c r="AA160" s="122"/>
      <c r="AB160" s="107"/>
    </row>
    <row r="161" spans="26:28" ht="15.75" x14ac:dyDescent="0.25">
      <c r="Z161" s="117"/>
      <c r="AA161" s="122"/>
      <c r="AB161" s="107"/>
    </row>
    <row r="162" spans="26:28" ht="15.75" x14ac:dyDescent="0.25">
      <c r="Z162" s="117"/>
      <c r="AA162" s="122"/>
      <c r="AB162" s="107"/>
    </row>
    <row r="163" spans="26:28" ht="15.75" x14ac:dyDescent="0.25">
      <c r="Z163" s="117"/>
      <c r="AA163" s="122"/>
      <c r="AB163" s="107"/>
    </row>
    <row r="164" spans="26:28" ht="15.75" x14ac:dyDescent="0.25">
      <c r="Z164" s="117"/>
      <c r="AA164" s="122"/>
      <c r="AB164" s="107"/>
    </row>
    <row r="165" spans="26:28" ht="15.75" x14ac:dyDescent="0.25">
      <c r="Z165" s="117"/>
      <c r="AA165" s="122"/>
      <c r="AB165" s="107"/>
    </row>
    <row r="166" spans="26:28" ht="15.75" x14ac:dyDescent="0.25">
      <c r="Z166" s="117"/>
      <c r="AA166" s="122"/>
      <c r="AB166" s="107"/>
    </row>
    <row r="167" spans="26:28" ht="15.75" x14ac:dyDescent="0.25">
      <c r="Z167" s="117"/>
      <c r="AA167" s="106"/>
      <c r="AB167" s="107"/>
    </row>
    <row r="168" spans="26:28" ht="15.75" x14ac:dyDescent="0.25">
      <c r="Z168" s="117"/>
      <c r="AA168" s="106"/>
      <c r="AB168" s="107"/>
    </row>
    <row r="169" spans="26:28" ht="15.75" x14ac:dyDescent="0.25">
      <c r="Z169" s="117"/>
      <c r="AA169" s="106"/>
      <c r="AB169" s="107"/>
    </row>
    <row r="170" spans="26:28" ht="15.75" x14ac:dyDescent="0.25">
      <c r="Z170" s="117"/>
      <c r="AA170" s="106"/>
      <c r="AB170" s="107"/>
    </row>
    <row r="171" spans="26:28" ht="15.75" x14ac:dyDescent="0.25">
      <c r="Z171" s="117"/>
      <c r="AA171" s="106"/>
      <c r="AB171" s="107"/>
    </row>
    <row r="172" spans="26:28" ht="15.75" x14ac:dyDescent="0.25">
      <c r="Z172" s="117"/>
      <c r="AA172" s="106"/>
      <c r="AB172" s="107"/>
    </row>
    <row r="173" spans="26:28" ht="15.75" x14ac:dyDescent="0.25">
      <c r="Z173" s="117"/>
      <c r="AA173" s="106"/>
      <c r="AB173" s="107"/>
    </row>
    <row r="174" spans="26:28" ht="15.75" x14ac:dyDescent="0.25">
      <c r="Z174" s="117"/>
      <c r="AA174" s="106"/>
      <c r="AB174" s="107"/>
    </row>
    <row r="175" spans="26:28" ht="15.75" x14ac:dyDescent="0.25">
      <c r="Z175" s="117"/>
      <c r="AA175" s="106"/>
      <c r="AB175" s="107"/>
    </row>
    <row r="176" spans="26:28" ht="15.75" x14ac:dyDescent="0.25">
      <c r="Z176" s="117"/>
      <c r="AA176" s="106"/>
      <c r="AB176" s="107"/>
    </row>
    <row r="177" spans="26:28" ht="15.75" x14ac:dyDescent="0.25">
      <c r="Z177" s="117"/>
      <c r="AA177" s="106"/>
      <c r="AB177" s="107"/>
    </row>
    <row r="178" spans="26:28" ht="15.75" x14ac:dyDescent="0.25">
      <c r="Z178" s="117"/>
      <c r="AA178" s="106"/>
      <c r="AB178" s="107"/>
    </row>
    <row r="179" spans="26:28" ht="15.75" x14ac:dyDescent="0.25">
      <c r="Z179" s="117"/>
      <c r="AA179" s="106"/>
      <c r="AB179" s="107"/>
    </row>
    <row r="180" spans="26:28" ht="15.75" x14ac:dyDescent="0.25">
      <c r="Z180" s="117"/>
      <c r="AA180" s="106"/>
      <c r="AB180" s="107"/>
    </row>
    <row r="181" spans="26:28" ht="15.75" x14ac:dyDescent="0.25">
      <c r="Z181" s="117"/>
      <c r="AA181" s="106"/>
      <c r="AB181" s="107"/>
    </row>
    <row r="182" spans="26:28" ht="15.75" x14ac:dyDescent="0.25">
      <c r="Z182" s="117"/>
      <c r="AA182" s="106"/>
      <c r="AB182" s="107"/>
    </row>
    <row r="183" spans="26:28" ht="15.75" x14ac:dyDescent="0.25">
      <c r="Z183" s="117"/>
      <c r="AA183" s="106"/>
      <c r="AB183" s="107"/>
    </row>
    <row r="184" spans="26:28" ht="15.75" x14ac:dyDescent="0.25">
      <c r="Z184" s="117"/>
      <c r="AA184" s="122"/>
      <c r="AB184" s="107"/>
    </row>
    <row r="185" spans="26:28" ht="15.75" x14ac:dyDescent="0.25">
      <c r="Z185" s="117"/>
      <c r="AA185" s="122"/>
      <c r="AB185" s="107"/>
    </row>
    <row r="186" spans="26:28" ht="15.75" x14ac:dyDescent="0.25">
      <c r="Z186" s="117"/>
      <c r="AA186" s="122"/>
      <c r="AB186" s="107"/>
    </row>
    <row r="187" spans="26:28" ht="15.75" x14ac:dyDescent="0.25">
      <c r="Z187" s="117"/>
      <c r="AA187" s="122"/>
      <c r="AB187" s="107"/>
    </row>
    <row r="188" spans="26:28" ht="15.75" x14ac:dyDescent="0.25">
      <c r="Z188" s="117"/>
      <c r="AA188" s="122"/>
      <c r="AB188" s="107"/>
    </row>
    <row r="189" spans="26:28" ht="15.75" x14ac:dyDescent="0.25">
      <c r="Z189" s="117"/>
      <c r="AA189" s="122"/>
      <c r="AB189" s="107"/>
    </row>
    <row r="190" spans="26:28" ht="15.75" x14ac:dyDescent="0.25">
      <c r="Z190" s="117"/>
      <c r="AA190" s="122"/>
      <c r="AB190" s="107"/>
    </row>
    <row r="191" spans="26:28" ht="15.75" x14ac:dyDescent="0.25">
      <c r="Z191" s="117"/>
      <c r="AA191" s="122"/>
      <c r="AB191" s="107"/>
    </row>
    <row r="192" spans="26:28" ht="15.75" x14ac:dyDescent="0.25">
      <c r="Z192" s="117"/>
      <c r="AA192" s="122"/>
      <c r="AB192" s="107"/>
    </row>
    <row r="193" spans="26:28" ht="15.75" x14ac:dyDescent="0.25">
      <c r="Z193" s="117"/>
      <c r="AA193" s="122"/>
      <c r="AB193" s="107"/>
    </row>
    <row r="194" spans="26:28" ht="15.75" x14ac:dyDescent="0.25">
      <c r="Z194" s="117"/>
      <c r="AA194" s="122"/>
      <c r="AB194" s="107"/>
    </row>
    <row r="195" spans="26:28" ht="15.75" x14ac:dyDescent="0.25">
      <c r="Z195" s="117"/>
      <c r="AA195" s="122"/>
      <c r="AB195" s="107"/>
    </row>
    <row r="196" spans="26:28" ht="15.75" x14ac:dyDescent="0.25">
      <c r="Z196" s="117"/>
      <c r="AA196" s="122"/>
      <c r="AB196" s="107"/>
    </row>
    <row r="197" spans="26:28" ht="15.75" x14ac:dyDescent="0.25">
      <c r="Z197" s="117"/>
      <c r="AA197" s="106"/>
      <c r="AB197" s="107"/>
    </row>
    <row r="198" spans="26:28" ht="15.75" x14ac:dyDescent="0.25">
      <c r="Z198" s="117"/>
      <c r="AA198" s="106"/>
      <c r="AB198" s="107"/>
    </row>
    <row r="199" spans="26:28" ht="15.75" x14ac:dyDescent="0.25">
      <c r="Z199" s="117"/>
      <c r="AA199" s="106"/>
      <c r="AB199" s="107"/>
    </row>
    <row r="200" spans="26:28" ht="15.75" x14ac:dyDescent="0.25">
      <c r="Z200" s="117"/>
      <c r="AA200" s="106"/>
      <c r="AB200" s="107"/>
    </row>
    <row r="201" spans="26:28" ht="15.75" x14ac:dyDescent="0.25">
      <c r="Z201" s="117"/>
      <c r="AA201" s="106"/>
      <c r="AB201" s="107"/>
    </row>
    <row r="202" spans="26:28" ht="15.75" x14ac:dyDescent="0.25">
      <c r="Z202" s="117"/>
      <c r="AA202" s="106"/>
      <c r="AB202" s="107"/>
    </row>
    <row r="203" spans="26:28" ht="15.75" x14ac:dyDescent="0.25">
      <c r="Z203" s="117"/>
      <c r="AA203" s="106"/>
      <c r="AB203" s="107"/>
    </row>
    <row r="204" spans="26:28" ht="15.75" x14ac:dyDescent="0.25">
      <c r="Z204" s="117"/>
      <c r="AA204" s="106"/>
      <c r="AB204" s="107"/>
    </row>
    <row r="205" spans="26:28" ht="15.75" x14ac:dyDescent="0.25">
      <c r="Z205" s="117"/>
      <c r="AA205" s="106"/>
      <c r="AB205" s="107"/>
    </row>
    <row r="206" spans="26:28" ht="15.75" x14ac:dyDescent="0.25">
      <c r="Z206" s="117"/>
      <c r="AA206" s="106"/>
      <c r="AB206" s="107"/>
    </row>
    <row r="207" spans="26:28" ht="15.75" x14ac:dyDescent="0.25">
      <c r="Z207" s="117"/>
      <c r="AA207" s="106"/>
      <c r="AB207" s="107"/>
    </row>
    <row r="208" spans="26:28" ht="15.75" x14ac:dyDescent="0.25">
      <c r="Z208" s="117"/>
      <c r="AA208" s="106"/>
      <c r="AB208" s="107"/>
    </row>
    <row r="209" spans="26:28" ht="15.75" x14ac:dyDescent="0.25">
      <c r="Z209" s="117"/>
      <c r="AA209" s="106"/>
      <c r="AB209" s="107"/>
    </row>
    <row r="210" spans="26:28" ht="15.75" x14ac:dyDescent="0.25">
      <c r="Z210" s="117"/>
      <c r="AA210" s="106"/>
      <c r="AB210" s="107"/>
    </row>
    <row r="211" spans="26:28" ht="15.75" x14ac:dyDescent="0.25">
      <c r="Z211" s="117"/>
      <c r="AA211" s="106"/>
      <c r="AB211" s="107"/>
    </row>
    <row r="212" spans="26:28" ht="15.75" x14ac:dyDescent="0.25">
      <c r="Z212" s="117"/>
      <c r="AA212" s="106"/>
      <c r="AB212" s="107"/>
    </row>
    <row r="213" spans="26:28" ht="15.75" x14ac:dyDescent="0.25">
      <c r="Z213" s="117"/>
      <c r="AA213" s="106"/>
      <c r="AB213" s="107"/>
    </row>
    <row r="214" spans="26:28" ht="15.75" x14ac:dyDescent="0.25">
      <c r="Z214" s="117"/>
      <c r="AA214" s="122"/>
      <c r="AB214" s="107"/>
    </row>
    <row r="215" spans="26:28" ht="15.75" x14ac:dyDescent="0.25">
      <c r="Z215" s="117"/>
      <c r="AA215" s="122"/>
      <c r="AB215" s="107"/>
    </row>
    <row r="216" spans="26:28" ht="15.75" x14ac:dyDescent="0.25">
      <c r="Z216" s="117"/>
      <c r="AA216" s="122"/>
      <c r="AB216" s="107"/>
    </row>
    <row r="217" spans="26:28" ht="15.75" x14ac:dyDescent="0.25">
      <c r="Z217" s="117"/>
      <c r="AA217" s="122"/>
      <c r="AB217" s="107"/>
    </row>
    <row r="218" spans="26:28" ht="15.75" x14ac:dyDescent="0.25">
      <c r="Z218" s="117"/>
      <c r="AA218" s="122"/>
      <c r="AB218" s="107"/>
    </row>
    <row r="219" spans="26:28" ht="15.75" x14ac:dyDescent="0.25">
      <c r="Z219" s="117"/>
      <c r="AA219" s="122"/>
      <c r="AB219" s="107"/>
    </row>
    <row r="220" spans="26:28" ht="15.75" x14ac:dyDescent="0.25">
      <c r="Z220" s="117"/>
      <c r="AA220" s="122"/>
      <c r="AB220" s="107"/>
    </row>
    <row r="221" spans="26:28" ht="15.75" x14ac:dyDescent="0.25">
      <c r="Z221" s="117"/>
      <c r="AA221" s="122"/>
      <c r="AB221" s="107"/>
    </row>
    <row r="222" spans="26:28" ht="15.75" x14ac:dyDescent="0.25">
      <c r="Z222" s="117"/>
      <c r="AA222" s="122"/>
      <c r="AB222" s="107"/>
    </row>
    <row r="223" spans="26:28" ht="15.75" x14ac:dyDescent="0.25">
      <c r="Z223" s="117"/>
      <c r="AA223" s="122"/>
      <c r="AB223" s="107"/>
    </row>
    <row r="224" spans="26:28" ht="15.75" x14ac:dyDescent="0.25">
      <c r="Z224" s="117"/>
      <c r="AA224" s="122"/>
      <c r="AB224" s="107"/>
    </row>
    <row r="225" spans="26:28" ht="15.75" x14ac:dyDescent="0.25">
      <c r="Z225" s="117"/>
      <c r="AA225" s="122"/>
      <c r="AB225" s="107"/>
    </row>
    <row r="226" spans="26:28" ht="15.75" x14ac:dyDescent="0.25">
      <c r="Z226" s="117"/>
      <c r="AA226" s="122"/>
      <c r="AB226" s="107"/>
    </row>
    <row r="227" spans="26:28" ht="15.75" x14ac:dyDescent="0.25">
      <c r="Z227" s="117"/>
      <c r="AA227" s="106"/>
      <c r="AB227" s="107"/>
    </row>
    <row r="228" spans="26:28" ht="15.75" x14ac:dyDescent="0.25">
      <c r="Z228" s="117"/>
      <c r="AA228" s="106"/>
      <c r="AB228" s="107"/>
    </row>
    <row r="229" spans="26:28" ht="15.75" x14ac:dyDescent="0.25">
      <c r="Z229" s="117"/>
      <c r="AA229" s="106"/>
      <c r="AB229" s="107"/>
    </row>
    <row r="230" spans="26:28" ht="15.75" x14ac:dyDescent="0.25">
      <c r="Z230" s="117"/>
      <c r="AA230" s="106"/>
      <c r="AB230" s="107"/>
    </row>
    <row r="231" spans="26:28" ht="15.75" x14ac:dyDescent="0.25">
      <c r="Z231" s="117"/>
      <c r="AA231" s="106"/>
      <c r="AB231" s="107"/>
    </row>
    <row r="232" spans="26:28" ht="15.75" x14ac:dyDescent="0.25">
      <c r="Z232" s="117"/>
      <c r="AA232" s="106"/>
      <c r="AB232" s="107"/>
    </row>
    <row r="233" spans="26:28" ht="15.75" x14ac:dyDescent="0.25">
      <c r="Z233" s="117"/>
      <c r="AA233" s="106"/>
      <c r="AB233" s="107"/>
    </row>
    <row r="234" spans="26:28" ht="15.75" x14ac:dyDescent="0.25">
      <c r="Z234" s="117"/>
      <c r="AA234" s="106"/>
      <c r="AB234" s="107"/>
    </row>
    <row r="235" spans="26:28" ht="15.75" x14ac:dyDescent="0.25">
      <c r="Z235" s="117"/>
      <c r="AA235" s="106"/>
      <c r="AB235" s="107"/>
    </row>
    <row r="236" spans="26:28" ht="15.75" x14ac:dyDescent="0.25">
      <c r="Z236" s="117"/>
      <c r="AA236" s="106"/>
      <c r="AB236" s="107"/>
    </row>
    <row r="237" spans="26:28" ht="15.75" x14ac:dyDescent="0.25">
      <c r="Z237" s="117"/>
      <c r="AA237" s="106"/>
      <c r="AB237" s="107"/>
    </row>
    <row r="238" spans="26:28" ht="15.75" x14ac:dyDescent="0.25">
      <c r="Z238" s="117"/>
      <c r="AA238" s="106"/>
      <c r="AB238" s="107"/>
    </row>
    <row r="239" spans="26:28" ht="15.75" x14ac:dyDescent="0.25">
      <c r="Z239" s="117"/>
      <c r="AA239" s="106"/>
      <c r="AB239" s="107"/>
    </row>
    <row r="240" spans="26:28" ht="15.75" x14ac:dyDescent="0.25">
      <c r="Z240" s="117"/>
      <c r="AA240" s="106"/>
      <c r="AB240" s="107"/>
    </row>
    <row r="241" spans="26:28" ht="15.75" x14ac:dyDescent="0.25">
      <c r="Z241" s="117"/>
      <c r="AA241" s="106"/>
      <c r="AB241" s="107"/>
    </row>
    <row r="242" spans="26:28" ht="15.75" x14ac:dyDescent="0.25">
      <c r="Z242" s="117"/>
      <c r="AA242" s="106"/>
      <c r="AB242" s="107"/>
    </row>
    <row r="243" spans="26:28" ht="15.75" x14ac:dyDescent="0.25">
      <c r="Z243" s="117"/>
      <c r="AA243" s="106"/>
      <c r="AB243" s="107"/>
    </row>
    <row r="244" spans="26:28" ht="15.75" x14ac:dyDescent="0.25">
      <c r="Z244" s="117"/>
      <c r="AA244" s="122"/>
      <c r="AB244" s="107"/>
    </row>
    <row r="245" spans="26:28" ht="15.75" x14ac:dyDescent="0.25">
      <c r="Z245" s="117"/>
      <c r="AA245" s="122"/>
      <c r="AB245" s="107"/>
    </row>
    <row r="246" spans="26:28" ht="15.75" x14ac:dyDescent="0.25">
      <c r="Z246" s="117"/>
      <c r="AA246" s="122"/>
      <c r="AB246" s="107"/>
    </row>
    <row r="247" spans="26:28" ht="15.75" x14ac:dyDescent="0.25">
      <c r="Z247" s="117"/>
      <c r="AA247" s="122"/>
      <c r="AB247" s="107"/>
    </row>
    <row r="248" spans="26:28" ht="15.75" x14ac:dyDescent="0.25">
      <c r="Z248" s="117"/>
      <c r="AA248" s="122"/>
      <c r="AB248" s="107"/>
    </row>
    <row r="249" spans="26:28" ht="15.75" x14ac:dyDescent="0.25">
      <c r="Z249" s="117"/>
      <c r="AA249" s="122"/>
      <c r="AB249" s="107"/>
    </row>
    <row r="250" spans="26:28" ht="15.75" x14ac:dyDescent="0.25">
      <c r="Z250" s="117"/>
      <c r="AA250" s="122"/>
      <c r="AB250" s="107"/>
    </row>
    <row r="251" spans="26:28" ht="15.75" x14ac:dyDescent="0.25">
      <c r="Z251" s="117"/>
      <c r="AA251" s="122"/>
      <c r="AB251" s="107"/>
    </row>
    <row r="252" spans="26:28" ht="15.75" x14ac:dyDescent="0.25">
      <c r="Z252" s="117"/>
      <c r="AA252" s="122"/>
      <c r="AB252" s="107"/>
    </row>
    <row r="253" spans="26:28" ht="15.75" x14ac:dyDescent="0.25">
      <c r="Z253" s="117"/>
      <c r="AA253" s="122"/>
      <c r="AB253" s="107"/>
    </row>
    <row r="254" spans="26:28" ht="15.75" x14ac:dyDescent="0.25">
      <c r="Z254" s="117"/>
      <c r="AA254" s="122"/>
      <c r="AB254" s="107"/>
    </row>
    <row r="255" spans="26:28" ht="15.75" x14ac:dyDescent="0.25">
      <c r="Z255" s="117"/>
      <c r="AA255" s="122"/>
      <c r="AB255" s="107"/>
    </row>
    <row r="256" spans="26:28" ht="15.75" x14ac:dyDescent="0.25">
      <c r="Z256" s="117"/>
      <c r="AA256" s="122"/>
      <c r="AB256" s="107"/>
    </row>
    <row r="257" spans="26:28" ht="15.75" x14ac:dyDescent="0.25">
      <c r="Z257" s="117"/>
      <c r="AA257" s="106"/>
      <c r="AB257" s="107"/>
    </row>
    <row r="258" spans="26:28" ht="15.75" x14ac:dyDescent="0.25">
      <c r="Z258" s="117"/>
      <c r="AA258" s="106"/>
      <c r="AB258" s="107"/>
    </row>
    <row r="259" spans="26:28" ht="15.75" x14ac:dyDescent="0.25">
      <c r="Z259" s="117"/>
      <c r="AA259" s="106"/>
      <c r="AB259" s="107"/>
    </row>
    <row r="260" spans="26:28" ht="15.75" x14ac:dyDescent="0.25">
      <c r="Z260" s="117"/>
      <c r="AA260" s="106"/>
      <c r="AB260" s="107"/>
    </row>
    <row r="261" spans="26:28" ht="15.75" x14ac:dyDescent="0.25">
      <c r="Z261" s="117"/>
      <c r="AA261" s="106"/>
      <c r="AB261" s="107"/>
    </row>
    <row r="262" spans="26:28" ht="15.75" x14ac:dyDescent="0.25">
      <c r="Z262" s="117"/>
      <c r="AA262" s="106"/>
      <c r="AB262" s="107"/>
    </row>
    <row r="263" spans="26:28" ht="15.75" x14ac:dyDescent="0.25">
      <c r="Z263" s="117"/>
      <c r="AA263" s="106"/>
      <c r="AB263" s="107"/>
    </row>
    <row r="264" spans="26:28" ht="15.75" x14ac:dyDescent="0.25">
      <c r="Z264" s="117"/>
      <c r="AA264" s="106"/>
      <c r="AB264" s="107"/>
    </row>
    <row r="265" spans="26:28" ht="15.75" x14ac:dyDescent="0.25">
      <c r="Z265" s="117"/>
      <c r="AA265" s="106"/>
      <c r="AB265" s="107"/>
    </row>
    <row r="266" spans="26:28" ht="15.75" x14ac:dyDescent="0.25">
      <c r="Z266" s="117"/>
      <c r="AA266" s="106"/>
      <c r="AB266" s="107"/>
    </row>
    <row r="267" spans="26:28" ht="15.75" x14ac:dyDescent="0.25">
      <c r="Z267" s="117"/>
      <c r="AA267" s="106"/>
      <c r="AB267" s="107"/>
    </row>
    <row r="268" spans="26:28" ht="15.75" x14ac:dyDescent="0.25">
      <c r="Z268" s="117"/>
      <c r="AA268" s="106"/>
      <c r="AB268" s="107"/>
    </row>
    <row r="269" spans="26:28" ht="15.75" x14ac:dyDescent="0.25">
      <c r="Z269" s="117"/>
      <c r="AA269" s="106"/>
      <c r="AB269" s="107"/>
    </row>
    <row r="270" spans="26:28" ht="15.75" x14ac:dyDescent="0.25">
      <c r="Z270" s="117"/>
      <c r="AA270" s="106"/>
      <c r="AB270" s="107"/>
    </row>
    <row r="271" spans="26:28" ht="15.75" x14ac:dyDescent="0.25">
      <c r="Z271" s="117"/>
      <c r="AA271" s="106"/>
      <c r="AB271" s="107"/>
    </row>
    <row r="272" spans="26:28" ht="15.75" x14ac:dyDescent="0.25">
      <c r="Z272" s="117"/>
      <c r="AA272" s="106"/>
      <c r="AB272" s="107"/>
    </row>
    <row r="273" spans="26:28" ht="15.75" x14ac:dyDescent="0.25">
      <c r="Z273" s="117"/>
      <c r="AA273" s="106"/>
      <c r="AB273" s="107"/>
    </row>
  </sheetData>
  <mergeCells count="7">
    <mergeCell ref="X4:X5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KADAR ABU</vt:lpstr>
      <vt:lpstr>KADAR LEMAK</vt:lpstr>
      <vt:lpstr>TEKSTUR</vt:lpstr>
      <vt:lpstr>WARNA L</vt:lpstr>
      <vt:lpstr>WARNA A</vt:lpstr>
      <vt:lpstr>WARNA B</vt:lpstr>
      <vt:lpstr>ORLEP AROMA</vt:lpstr>
      <vt:lpstr>ORLEP WARNA</vt:lpstr>
      <vt:lpstr>ORLEP TEKSTUR</vt:lpstr>
      <vt:lpstr>ORLEP RASA</vt:lpstr>
      <vt:lpstr>PERLAKUAN TERBAIK</vt:lpstr>
      <vt:lpstr>Tabel Skripsi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dcterms:created xsi:type="dcterms:W3CDTF">2023-04-04T07:15:17Z</dcterms:created>
  <dcterms:modified xsi:type="dcterms:W3CDTF">2024-05-29T22:25:53Z</dcterms:modified>
</cp:coreProperties>
</file>